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'ım\ISTİNYE Üniversitesi\FakülteEvrakları\"/>
    </mc:Choice>
  </mc:AlternateContent>
  <xr:revisionPtr revIDLastSave="0" documentId="13_ncr:1_{D7375675-6802-4517-AE07-E22BAC640E51}" xr6:coauthVersionLast="47" xr6:coauthVersionMax="47" xr10:uidLastSave="{00000000-0000-0000-0000-000000000000}"/>
  <bookViews>
    <workbookView xWindow="-108" yWindow="-108" windowWidth="23256" windowHeight="12456" activeTab="2" xr2:uid="{0C8F53BE-AD51-461A-AE17-700D64E5A559}"/>
  </bookViews>
  <sheets>
    <sheet name="Açıklamalar" sheetId="5" r:id="rId1"/>
    <sheet name="Değerlendirme" sheetId="3" r:id="rId2"/>
    <sheet name="Yayın Listesi" sheetId="1" r:id="rId3"/>
    <sheet name="Sayfa2" sheetId="2" state="hidden" r:id="rId4"/>
    <sheet name="Asgari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48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3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J225" i="1"/>
  <c r="J226" i="1"/>
  <c r="L227" i="1" s="1"/>
  <c r="J224" i="1"/>
  <c r="I216" i="1"/>
  <c r="J217" i="1"/>
  <c r="J218" i="1"/>
  <c r="J216" i="1"/>
  <c r="G14" i="4"/>
  <c r="E14" i="4"/>
  <c r="C14" i="4"/>
  <c r="F8" i="4"/>
  <c r="D8" i="4"/>
  <c r="G5" i="4"/>
  <c r="E5" i="4"/>
  <c r="C5" i="4"/>
  <c r="C26" i="2"/>
  <c r="F2" i="4" l="1"/>
  <c r="D2" i="4"/>
  <c r="F15" i="4"/>
  <c r="D15" i="4"/>
  <c r="I226" i="1"/>
  <c r="I225" i="1"/>
  <c r="I224" i="1"/>
  <c r="L228" i="1" s="1"/>
  <c r="I217" i="1"/>
  <c r="I218" i="1"/>
  <c r="B4" i="3"/>
  <c r="B5" i="3"/>
  <c r="B6" i="3"/>
  <c r="B7" i="3"/>
  <c r="B8" i="3"/>
  <c r="B9" i="3"/>
  <c r="B10" i="3"/>
  <c r="B11" i="3"/>
  <c r="B12" i="3"/>
  <c r="B13" i="3"/>
  <c r="B14" i="3"/>
  <c r="B15" i="3"/>
  <c r="C4" i="3"/>
  <c r="C5" i="3"/>
  <c r="C6" i="3"/>
  <c r="C7" i="3"/>
  <c r="C8" i="3"/>
  <c r="C9" i="3"/>
  <c r="C10" i="3"/>
  <c r="C11" i="3"/>
  <c r="C12" i="3"/>
  <c r="C13" i="3"/>
  <c r="C14" i="3"/>
  <c r="C15" i="3"/>
  <c r="C3" i="3"/>
  <c r="I97" i="1"/>
  <c r="I98" i="1"/>
  <c r="I210" i="1"/>
  <c r="I215" i="1"/>
  <c r="I214" i="1"/>
  <c r="I209" i="1"/>
  <c r="I208" i="1"/>
  <c r="L212" i="1" s="1"/>
  <c r="D14" i="3" s="1"/>
  <c r="I201" i="1"/>
  <c r="I202" i="1"/>
  <c r="I203" i="1"/>
  <c r="I204" i="1"/>
  <c r="I200" i="1"/>
  <c r="I199" i="1"/>
  <c r="I172" i="1"/>
  <c r="I171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6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2" i="1"/>
  <c r="I91" i="1"/>
  <c r="I90" i="1"/>
  <c r="I89" i="1"/>
  <c r="I88" i="1"/>
  <c r="I87" i="1"/>
  <c r="I86" i="1"/>
  <c r="I85" i="1"/>
  <c r="I84" i="1"/>
  <c r="I83" i="1"/>
  <c r="I82" i="1"/>
  <c r="I81" i="1"/>
  <c r="I80" i="1"/>
  <c r="I75" i="1"/>
  <c r="I74" i="1"/>
  <c r="I73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1" i="1"/>
  <c r="I50" i="1"/>
  <c r="I28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26" i="1"/>
  <c r="I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J215" i="1"/>
  <c r="J214" i="1"/>
  <c r="J210" i="1"/>
  <c r="J209" i="1"/>
  <c r="J208" i="1"/>
  <c r="L211" i="1" s="1"/>
  <c r="E14" i="3" s="1"/>
  <c r="J200" i="1"/>
  <c r="J201" i="1"/>
  <c r="J202" i="1"/>
  <c r="J203" i="1"/>
  <c r="J204" i="1"/>
  <c r="J199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7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J172" i="1"/>
  <c r="J171" i="1"/>
  <c r="G149" i="1"/>
  <c r="G150" i="1"/>
  <c r="G151" i="1"/>
  <c r="G152" i="1"/>
  <c r="J152" i="1" s="1"/>
  <c r="G153" i="1"/>
  <c r="G154" i="1"/>
  <c r="G155" i="1"/>
  <c r="G156" i="1"/>
  <c r="J156" i="1" s="1"/>
  <c r="G157" i="1"/>
  <c r="G158" i="1"/>
  <c r="G159" i="1"/>
  <c r="G160" i="1"/>
  <c r="J160" i="1" s="1"/>
  <c r="G161" i="1"/>
  <c r="G162" i="1"/>
  <c r="G163" i="1"/>
  <c r="G164" i="1"/>
  <c r="J164" i="1" s="1"/>
  <c r="G165" i="1"/>
  <c r="G166" i="1"/>
  <c r="G167" i="1"/>
  <c r="G148" i="1"/>
  <c r="G126" i="1"/>
  <c r="H126" i="1" s="1"/>
  <c r="G127" i="1"/>
  <c r="G128" i="1"/>
  <c r="G129" i="1"/>
  <c r="H129" i="1" s="1"/>
  <c r="G130" i="1"/>
  <c r="H130" i="1" s="1"/>
  <c r="G131" i="1"/>
  <c r="H131" i="1" s="1"/>
  <c r="J131" i="1" s="1"/>
  <c r="G132" i="1"/>
  <c r="H132" i="1" s="1"/>
  <c r="J132" i="1" s="1"/>
  <c r="G133" i="1"/>
  <c r="H133" i="1" s="1"/>
  <c r="G134" i="1"/>
  <c r="G135" i="1"/>
  <c r="H135" i="1" s="1"/>
  <c r="J135" i="1" s="1"/>
  <c r="G136" i="1"/>
  <c r="G137" i="1"/>
  <c r="G138" i="1"/>
  <c r="G139" i="1"/>
  <c r="G140" i="1"/>
  <c r="H140" i="1" s="1"/>
  <c r="J140" i="1" s="1"/>
  <c r="G141" i="1"/>
  <c r="H141" i="1" s="1"/>
  <c r="G142" i="1"/>
  <c r="G143" i="1"/>
  <c r="H143" i="1" s="1"/>
  <c r="G144" i="1"/>
  <c r="G125" i="1"/>
  <c r="H125" i="1" s="1"/>
  <c r="G103" i="1"/>
  <c r="G104" i="1"/>
  <c r="H104" i="1" s="1"/>
  <c r="J104" i="1" s="1"/>
  <c r="G105" i="1"/>
  <c r="H105" i="1" s="1"/>
  <c r="J105" i="1" s="1"/>
  <c r="G106" i="1"/>
  <c r="H106" i="1" s="1"/>
  <c r="G107" i="1"/>
  <c r="H107" i="1" s="1"/>
  <c r="G108" i="1"/>
  <c r="H108" i="1" s="1"/>
  <c r="G109" i="1"/>
  <c r="H109" i="1" s="1"/>
  <c r="G110" i="1"/>
  <c r="G111" i="1"/>
  <c r="G112" i="1"/>
  <c r="H112" i="1" s="1"/>
  <c r="J112" i="1" s="1"/>
  <c r="G113" i="1"/>
  <c r="H113" i="1" s="1"/>
  <c r="J113" i="1" s="1"/>
  <c r="G114" i="1"/>
  <c r="H114" i="1" s="1"/>
  <c r="G115" i="1"/>
  <c r="H115" i="1" s="1"/>
  <c r="G116" i="1"/>
  <c r="H116" i="1" s="1"/>
  <c r="G117" i="1"/>
  <c r="H117" i="1" s="1"/>
  <c r="G118" i="1"/>
  <c r="G119" i="1"/>
  <c r="H119" i="1" s="1"/>
  <c r="G120" i="1"/>
  <c r="H120" i="1" s="1"/>
  <c r="J120" i="1" s="1"/>
  <c r="G121" i="1"/>
  <c r="H121" i="1" s="1"/>
  <c r="J121" i="1" s="1"/>
  <c r="G102" i="1"/>
  <c r="H102" i="1" s="1"/>
  <c r="J96" i="1"/>
  <c r="I96" i="1" s="1"/>
  <c r="J97" i="1"/>
  <c r="J98" i="1"/>
  <c r="J95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2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49" i="1"/>
  <c r="H49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L173" i="1" l="1"/>
  <c r="E11" i="3" s="1"/>
  <c r="G11" i="3" s="1"/>
  <c r="L206" i="1"/>
  <c r="D13" i="3" s="1"/>
  <c r="F13" i="3" s="1"/>
  <c r="L205" i="1"/>
  <c r="E13" i="3" s="1"/>
  <c r="G13" i="3" s="1"/>
  <c r="L174" i="1"/>
  <c r="D11" i="3" s="1"/>
  <c r="F11" i="3" s="1"/>
  <c r="L99" i="1"/>
  <c r="E7" i="3" s="1"/>
  <c r="G7" i="3" s="1"/>
  <c r="I95" i="1"/>
  <c r="L100" i="1" s="1"/>
  <c r="D7" i="3" s="1"/>
  <c r="F7" i="3" s="1"/>
  <c r="L220" i="1"/>
  <c r="D15" i="3" s="1"/>
  <c r="F15" i="3" s="1"/>
  <c r="L219" i="1"/>
  <c r="E15" i="3" s="1"/>
  <c r="D25" i="2" s="1"/>
  <c r="C25" i="2" s="1"/>
  <c r="B16" i="3"/>
  <c r="B3" i="3"/>
  <c r="F14" i="3"/>
  <c r="G14" i="3"/>
  <c r="D16" i="3"/>
  <c r="E16" i="3"/>
  <c r="L169" i="1"/>
  <c r="D10" i="3" s="1"/>
  <c r="F10" i="3" s="1"/>
  <c r="J14" i="1"/>
  <c r="J10" i="1"/>
  <c r="J22" i="1"/>
  <c r="J18" i="1"/>
  <c r="J40" i="1"/>
  <c r="J6" i="1"/>
  <c r="J195" i="1"/>
  <c r="J194" i="1"/>
  <c r="J178" i="1"/>
  <c r="J191" i="1"/>
  <c r="J193" i="1"/>
  <c r="J176" i="1"/>
  <c r="J13" i="1"/>
  <c r="J9" i="1"/>
  <c r="J5" i="1"/>
  <c r="I5" i="1" s="1"/>
  <c r="J192" i="1"/>
  <c r="J184" i="1"/>
  <c r="J183" i="1"/>
  <c r="J17" i="1"/>
  <c r="J190" i="1"/>
  <c r="J182" i="1"/>
  <c r="J21" i="1"/>
  <c r="J189" i="1"/>
  <c r="J181" i="1"/>
  <c r="J186" i="1"/>
  <c r="J185" i="1"/>
  <c r="J179" i="1"/>
  <c r="J180" i="1"/>
  <c r="J187" i="1"/>
  <c r="J177" i="1"/>
  <c r="I177" i="1" s="1"/>
  <c r="L197" i="1" s="1"/>
  <c r="D12" i="3" s="1"/>
  <c r="F12" i="3" s="1"/>
  <c r="J188" i="1"/>
  <c r="J155" i="1"/>
  <c r="J158" i="1"/>
  <c r="J165" i="1"/>
  <c r="J161" i="1"/>
  <c r="J116" i="1"/>
  <c r="J151" i="1"/>
  <c r="J157" i="1"/>
  <c r="J88" i="1"/>
  <c r="J159" i="1"/>
  <c r="J153" i="1"/>
  <c r="J166" i="1"/>
  <c r="J154" i="1"/>
  <c r="J167" i="1"/>
  <c r="J42" i="1"/>
  <c r="J34" i="1"/>
  <c r="J67" i="1"/>
  <c r="J63" i="1"/>
  <c r="J59" i="1"/>
  <c r="J55" i="1"/>
  <c r="J51" i="1"/>
  <c r="J90" i="1"/>
  <c r="J149" i="1"/>
  <c r="J162" i="1"/>
  <c r="J41" i="1"/>
  <c r="J33" i="1"/>
  <c r="J150" i="1"/>
  <c r="J163" i="1"/>
  <c r="J148" i="1"/>
  <c r="J114" i="1"/>
  <c r="J130" i="1"/>
  <c r="J108" i="1"/>
  <c r="J129" i="1"/>
  <c r="J106" i="1"/>
  <c r="J143" i="1"/>
  <c r="H111" i="1"/>
  <c r="J111" i="1" s="1"/>
  <c r="J141" i="1"/>
  <c r="H103" i="1"/>
  <c r="J103" i="1" s="1"/>
  <c r="I103" i="1" s="1"/>
  <c r="L123" i="1" s="1"/>
  <c r="D8" i="3" s="1"/>
  <c r="F8" i="3" s="1"/>
  <c r="J133" i="1"/>
  <c r="J16" i="1"/>
  <c r="J4" i="1"/>
  <c r="I4" i="1" s="1"/>
  <c r="J66" i="1"/>
  <c r="J54" i="1"/>
  <c r="I54" i="1" s="1"/>
  <c r="J31" i="1"/>
  <c r="I31" i="1" s="1"/>
  <c r="J119" i="1"/>
  <c r="J12" i="1"/>
  <c r="J8" i="1"/>
  <c r="J58" i="1"/>
  <c r="J7" i="1"/>
  <c r="I7" i="1" s="1"/>
  <c r="J65" i="1"/>
  <c r="J61" i="1"/>
  <c r="J57" i="1"/>
  <c r="J53" i="1"/>
  <c r="I53" i="1" s="1"/>
  <c r="J125" i="1"/>
  <c r="I125" i="1" s="1"/>
  <c r="L146" i="1" s="1"/>
  <c r="D9" i="3" s="1"/>
  <c r="F9" i="3" s="1"/>
  <c r="J20" i="1"/>
  <c r="J62" i="1"/>
  <c r="J50" i="1"/>
  <c r="H134" i="1"/>
  <c r="J134" i="1" s="1"/>
  <c r="J39" i="1"/>
  <c r="J19" i="1"/>
  <c r="J11" i="1"/>
  <c r="J45" i="1"/>
  <c r="J37" i="1"/>
  <c r="J29" i="1"/>
  <c r="I29" i="1" s="1"/>
  <c r="J64" i="1"/>
  <c r="J60" i="1"/>
  <c r="J56" i="1"/>
  <c r="J52" i="1"/>
  <c r="I52" i="1" s="1"/>
  <c r="J91" i="1"/>
  <c r="J117" i="1"/>
  <c r="J109" i="1"/>
  <c r="J43" i="1"/>
  <c r="J35" i="1"/>
  <c r="J27" i="1"/>
  <c r="I27" i="1" s="1"/>
  <c r="J87" i="1"/>
  <c r="J83" i="1"/>
  <c r="J79" i="1"/>
  <c r="I79" i="1" s="1"/>
  <c r="J75" i="1"/>
  <c r="J115" i="1"/>
  <c r="J107" i="1"/>
  <c r="J126" i="1"/>
  <c r="J102" i="1"/>
  <c r="J85" i="1"/>
  <c r="J81" i="1"/>
  <c r="J77" i="1"/>
  <c r="I77" i="1" s="1"/>
  <c r="J86" i="1"/>
  <c r="J78" i="1"/>
  <c r="I78" i="1" s="1"/>
  <c r="J74" i="1"/>
  <c r="J89" i="1"/>
  <c r="J73" i="1"/>
  <c r="J82" i="1"/>
  <c r="J84" i="1"/>
  <c r="J80" i="1"/>
  <c r="J76" i="1"/>
  <c r="I76" i="1" s="1"/>
  <c r="J32" i="1"/>
  <c r="J38" i="1"/>
  <c r="J30" i="1"/>
  <c r="I30" i="1" s="1"/>
  <c r="J44" i="1"/>
  <c r="J36" i="1"/>
  <c r="J28" i="1"/>
  <c r="J3" i="1"/>
  <c r="I3" i="1" s="1"/>
  <c r="J26" i="1"/>
  <c r="J49" i="1"/>
  <c r="I49" i="1" s="1"/>
  <c r="H137" i="1"/>
  <c r="J137" i="1" s="1"/>
  <c r="H127" i="1"/>
  <c r="J127" i="1" s="1"/>
  <c r="H139" i="1"/>
  <c r="J139" i="1" s="1"/>
  <c r="H144" i="1"/>
  <c r="J144" i="1" s="1"/>
  <c r="H142" i="1"/>
  <c r="J142" i="1" s="1"/>
  <c r="H138" i="1"/>
  <c r="J138" i="1" s="1"/>
  <c r="H128" i="1"/>
  <c r="J128" i="1" s="1"/>
  <c r="H136" i="1"/>
  <c r="J136" i="1" s="1"/>
  <c r="H118" i="1"/>
  <c r="J118" i="1" s="1"/>
  <c r="H110" i="1"/>
  <c r="J110" i="1" s="1"/>
  <c r="J72" i="1"/>
  <c r="J68" i="1"/>
  <c r="J15" i="1"/>
  <c r="L70" i="1" l="1"/>
  <c r="D5" i="3" s="1"/>
  <c r="F5" i="3" s="1"/>
  <c r="L47" i="1"/>
  <c r="D4" i="3" s="1"/>
  <c r="F4" i="3" s="1"/>
  <c r="L92" i="1"/>
  <c r="E6" i="3" s="1"/>
  <c r="G6" i="3" s="1"/>
  <c r="I72" i="1"/>
  <c r="L93" i="1" s="1"/>
  <c r="D6" i="3" s="1"/>
  <c r="F6" i="3" s="1"/>
  <c r="L24" i="1"/>
  <c r="D3" i="3" s="1"/>
  <c r="F3" i="3" s="1"/>
  <c r="G15" i="3"/>
  <c r="D24" i="2"/>
  <c r="C24" i="2" s="1"/>
  <c r="L46" i="1"/>
  <c r="E4" i="3" s="1"/>
  <c r="G4" i="3" s="1"/>
  <c r="L145" i="1"/>
  <c r="E9" i="3" s="1"/>
  <c r="G9" i="3" s="1"/>
  <c r="L23" i="1"/>
  <c r="E3" i="3" s="1"/>
  <c r="G3" i="3" s="1"/>
  <c r="L168" i="1"/>
  <c r="E10" i="3" s="1"/>
  <c r="L122" i="1"/>
  <c r="E8" i="3" s="1"/>
  <c r="G8" i="3" s="1"/>
  <c r="L69" i="1"/>
  <c r="E5" i="3" s="1"/>
  <c r="G5" i="3" s="1"/>
  <c r="L196" i="1"/>
  <c r="E12" i="3" s="1"/>
  <c r="G12" i="3" s="1"/>
  <c r="F17" i="3" l="1"/>
  <c r="G10" i="3"/>
  <c r="G17" i="3" s="1"/>
  <c r="C15" i="4"/>
  <c r="E15" i="4"/>
  <c r="C16" i="3" s="1"/>
  <c r="G15" i="4"/>
  <c r="B15" i="4"/>
  <c r="F16" i="3" l="1"/>
  <c r="G16" i="3"/>
</calcChain>
</file>

<file path=xl/sharedStrings.xml><?xml version="1.0" encoding="utf-8"?>
<sst xmlns="http://schemas.openxmlformats.org/spreadsheetml/2006/main" count="318" uniqueCount="146">
  <si>
    <t>Uluslararası Makale</t>
  </si>
  <si>
    <t xml:space="preserve">Q1 (30 Puan) </t>
  </si>
  <si>
    <t xml:space="preserve">Q2 (20 Puan) </t>
  </si>
  <si>
    <t xml:space="preserve">Q3 (15 Puan) </t>
  </si>
  <si>
    <t>Q4 (10 Puan)</t>
  </si>
  <si>
    <t>Yazar Sayısı</t>
  </si>
  <si>
    <t>Puan Karşılığı</t>
  </si>
  <si>
    <t>Oranı</t>
  </si>
  <si>
    <t>Puan</t>
  </si>
  <si>
    <t>AHCI</t>
  </si>
  <si>
    <t>ESCI/Scopus</t>
  </si>
  <si>
    <t>Mektup, araştırma notu, özet, kitap</t>
  </si>
  <si>
    <t>Diğer uluslararası indeksli Dergiler</t>
  </si>
  <si>
    <t>SCI/ SCIE/SSCI Q1</t>
  </si>
  <si>
    <t>SCI/ SCIE/SSCI Q2</t>
  </si>
  <si>
    <t>SCI/ SCIE/SSCI Q3</t>
  </si>
  <si>
    <t>SCI/ SCIE/SSCI Q4</t>
  </si>
  <si>
    <t>Yazar Durumu</t>
  </si>
  <si>
    <t>Başlıca Yazarlı</t>
  </si>
  <si>
    <t>Başlıca Yazarsız</t>
  </si>
  <si>
    <t>Sıra</t>
  </si>
  <si>
    <t>Ulusal Makale</t>
  </si>
  <si>
    <t>TR Dizin</t>
  </si>
  <si>
    <t>Diğer hakemli dergi</t>
  </si>
  <si>
    <t>Hakemli dergide editöre mektup, araştırma notu, özet, kitap kritiği</t>
  </si>
  <si>
    <t>SCIE, SSCI veya AHCI makale</t>
  </si>
  <si>
    <t>ESCI veya Scopus makale</t>
  </si>
  <si>
    <t>Diğer uluslararası indeksli makale</t>
  </si>
  <si>
    <t>TR Dizin makale</t>
  </si>
  <si>
    <t>BKCI kapsamındaki kitap</t>
  </si>
  <si>
    <t>BKCI kapsamındaki kitapta bölüm</t>
  </si>
  <si>
    <t>Diğer uluslararası/ulusal kitap</t>
  </si>
  <si>
    <t>Diğer uluslararası/ulusal kitapta bölüm</t>
  </si>
  <si>
    <t>Uluslararası toplantı tam metni/özeti (CPCI)</t>
  </si>
  <si>
    <t>Diğer uluslararası/ulusal toplantı tam metni/özeti</t>
  </si>
  <si>
    <t>Lisansüstü Tezlerden Üretilmiş Yayın</t>
  </si>
  <si>
    <t xml:space="preserve">Yayının Künyesi </t>
  </si>
  <si>
    <t>Kitap</t>
  </si>
  <si>
    <t>Atıf</t>
  </si>
  <si>
    <t xml:space="preserve">SCIE, SSCI, AHCI, ESCI veya Scopus kapsamında yapılan atıf </t>
  </si>
  <si>
    <t>BKCI kapsamındaki kitapta yapılan atıf</t>
  </si>
  <si>
    <t>TR Dizin kapsamındaki dergide yapılan atıf</t>
  </si>
  <si>
    <t>Diğer uluslararası/ulusal kitap veya dergide yapılan atıf</t>
  </si>
  <si>
    <t>Atıf Türü</t>
  </si>
  <si>
    <t>Atıf Sayısı</t>
  </si>
  <si>
    <t>Lisansüstü Tez Danışmanlığı</t>
  </si>
  <si>
    <t>Doktora tezi (Asıl)</t>
  </si>
  <si>
    <t>Doktora tezi (Eş)</t>
  </si>
  <si>
    <t>Yüksek Lisans tezi (Asıl)</t>
  </si>
  <si>
    <t>Yüksek Lisans(Eş)</t>
  </si>
  <si>
    <r>
      <t>7.a)</t>
    </r>
    <r>
      <rPr>
        <sz val="11"/>
        <color theme="1"/>
        <rFont val="Aptos Narrow"/>
        <family val="2"/>
        <charset val="162"/>
        <scheme val="minor"/>
      </rPr>
      <t xml:space="preserve"> AB Çerçeve / TÜBİTAK Projesi:</t>
    </r>
  </si>
  <si>
    <t>AB Çerçeve / TÜBİTAK Projesi: Koordinatör/Yürütücü</t>
  </si>
  <si>
    <t>AB Çerçeve / TÜBİTAK Projesi: Araştırmacı</t>
  </si>
  <si>
    <t>AB Çerçeve / TÜBİTAK Projesi: Danışman</t>
  </si>
  <si>
    <t>Uluslararası destekli diğer projeler (Yürütücü/Araştırmacı/Danışman)</t>
  </si>
  <si>
    <t>Kamu/Özel kuruluş Ar-Ge Projesi (Yürütücü/Araştırmacı/Danışman)</t>
  </si>
  <si>
    <t>Üniversite BAP Projesi (Sadece Yürütücü)</t>
  </si>
  <si>
    <t>Bilimsel Araştırma Projesi</t>
  </si>
  <si>
    <t>Bilimsel Toplantı</t>
  </si>
  <si>
    <t>Uluslararası toplantı CPCI basılı/elektronik</t>
  </si>
  <si>
    <t>Diğer uluslararası/ulusal toplantı</t>
  </si>
  <si>
    <t>Eğitim-Öğretim</t>
  </si>
  <si>
    <t>Dönemlik programda 4 farklı yarıyıl ders verme</t>
  </si>
  <si>
    <t>Yıllık programda 2 farklı yıl ders verme</t>
  </si>
  <si>
    <t>Derslerin Durumu</t>
  </si>
  <si>
    <t>Ders Sayısı</t>
  </si>
  <si>
    <t>Ders Kodu</t>
  </si>
  <si>
    <t>Tescil edilmiş uluslararası patent</t>
  </si>
  <si>
    <t>Tescil edilmiş ulusal patent</t>
  </si>
  <si>
    <t>Tescil edilmiş faydalı model</t>
  </si>
  <si>
    <t>Kişisel patent başvurusu</t>
  </si>
  <si>
    <t>Patent/Faydalı Model</t>
  </si>
  <si>
    <t>Ödül</t>
  </si>
  <si>
    <t>Ödül Türü</t>
  </si>
  <si>
    <t>Ödül Kodu</t>
  </si>
  <si>
    <t xml:space="preserve"> TÜBİTAK Bilim Ödülü </t>
  </si>
  <si>
    <t xml:space="preserve"> TÜBİTAK Teşvik Ödülü </t>
  </si>
  <si>
    <t xml:space="preserve"> TÜBA GEBİP Ödülü </t>
  </si>
  <si>
    <t xml:space="preserve">YÖK Üstün Başarı Ödülü </t>
  </si>
  <si>
    <t xml:space="preserve">TÜBA TESEP Ödülü </t>
  </si>
  <si>
    <t>Ödül Sayısı</t>
  </si>
  <si>
    <t>YÖK Yılın Doktora Tezi Ödülü</t>
  </si>
  <si>
    <t>Editörlük</t>
  </si>
  <si>
    <t>Editörlük Türü</t>
  </si>
  <si>
    <t>Editörlük Kodu</t>
  </si>
  <si>
    <t>Editörlük Sayısı</t>
  </si>
  <si>
    <t>SCIE, SSCI, AHCI, ESCI, Scopus dergide editörlük</t>
  </si>
  <si>
    <t>BKCI/Scopus kitapta editörlük</t>
  </si>
  <si>
    <t>TR Dizin dergide editörlük</t>
  </si>
  <si>
    <t>Diğer</t>
  </si>
  <si>
    <t>Diğer Kodu</t>
  </si>
  <si>
    <t>Diğer Türü</t>
  </si>
  <si>
    <t>Web of Science h-indeksi en az 5 olmak</t>
  </si>
  <si>
    <t>İlk 300 üniversitede en az 6 ay yurt dışı araştırma/öğretim</t>
  </si>
  <si>
    <t>Var</t>
  </si>
  <si>
    <t>Yok</t>
  </si>
  <si>
    <t>Doçentlik Öncesi</t>
  </si>
  <si>
    <t>Doçentlik Sonrası</t>
  </si>
  <si>
    <t>Toplam</t>
  </si>
  <si>
    <t>Doçentlik Sonrası Puan</t>
  </si>
  <si>
    <t>Kriterler</t>
  </si>
  <si>
    <t>Dr. Öğretim Üyesi (Asgari Puan)</t>
  </si>
  <si>
    <t>Dr. Öğretim Üyesi (Azami Puan)</t>
  </si>
  <si>
    <t>Doçent (Asgari Puan)</t>
  </si>
  <si>
    <t>Doçent (Azami Puan)</t>
  </si>
  <si>
    <t>Profesör (Asgari Puan)</t>
  </si>
  <si>
    <t>Profesör (Azami Puan)</t>
  </si>
  <si>
    <t>-</t>
  </si>
  <si>
    <r>
      <t>Yarışma, Proje ve Yazılım</t>
    </r>
    <r>
      <rPr>
        <sz val="11"/>
        <color rgb="FF1F1F1F"/>
        <rFont val="Arial"/>
        <family val="2"/>
      </rPr>
      <t>*</t>
    </r>
  </si>
  <si>
    <t>Öğretim Üyesi (Asgari Puan Koşulu)</t>
  </si>
  <si>
    <t>Öğretim Üyesi (Azami Puan Koşulu)</t>
  </si>
  <si>
    <t>Dr. Öğr. Üyesi</t>
  </si>
  <si>
    <t>Doçent</t>
  </si>
  <si>
    <t>Profesör</t>
  </si>
  <si>
    <t>Toplam Ham Puan Durumu</t>
  </si>
  <si>
    <t>Toplam Net Puan Durumu</t>
  </si>
  <si>
    <t>Ulusal/uluslararası film festivalinde jüri üyeliği/yürütücü/koordinatörlük/danışmanlık yapmak</t>
  </si>
  <si>
    <t>Ulusal televizyon/sinema/dijital platformda yayınlanmış olan dizi/belgesel/müzik klibi/reklam filmi/film içeriklerinde bilim alanı ile ilgili görev almak</t>
  </si>
  <si>
    <t>Kısa film/uzun metraj filmde yönetmenlik/yönetmen yardımcılığı/danışmanlık yapmak</t>
  </si>
  <si>
    <t>Yarışma, Proje ve Yazılım</t>
  </si>
  <si>
    <t>Yarışma, Proje ve Yazılım Türü</t>
  </si>
  <si>
    <t>Yarışma</t>
  </si>
  <si>
    <t>Uygulanmış/Tamamlanmış Proje</t>
  </si>
  <si>
    <t>Yazılım</t>
  </si>
  <si>
    <t>Sosyal, Beşeri ve İdari Bilimler Temel Alanı</t>
  </si>
  <si>
    <t>Mimarlık, Planlama ve Tasarım Temel Alanı</t>
  </si>
  <si>
    <t>Fen Bilimleri ve Matematik Temel Alanı (Matematik ve İstatistik Bilim Alanları)</t>
  </si>
  <si>
    <t>Mühendislik Temel Alanı</t>
  </si>
  <si>
    <t>Fen Bilimleri ve Matematik Temel Alanı</t>
  </si>
  <si>
    <t>Sağlık Bilimleri Temel Alanı</t>
  </si>
  <si>
    <t>Eğitim Bilimleri Temel Alanı</t>
  </si>
  <si>
    <t>Filoloji Temel Alanı</t>
  </si>
  <si>
    <t>Güzel Sanatlar Temel Alanı</t>
  </si>
  <si>
    <t>Adayın Başvurduğu Pozisyon:</t>
  </si>
  <si>
    <t>Bilimsel Araştırma</t>
  </si>
  <si>
    <t>Durumu/Sayı</t>
  </si>
  <si>
    <t>Sayısı</t>
  </si>
  <si>
    <t>Adayın Başvurduğu Alan:</t>
  </si>
  <si>
    <t xml:space="preserve">Proje Künyesi </t>
  </si>
  <si>
    <t>Zaman</t>
  </si>
  <si>
    <t>Indeks</t>
  </si>
  <si>
    <t>Künye</t>
  </si>
  <si>
    <t>Doçentlik Sonrası Ham Puan Durumu</t>
  </si>
  <si>
    <t>Doçentlik Sonrası Net Puan Durumu</t>
  </si>
  <si>
    <t>Excel Formu Doldurma Kılavuzu</t>
  </si>
  <si>
    <r>
      <t xml:space="preserve">Sayın Öğretim Üyesi,
Bu dosya, "Öğretim Üyeliğine Yükseltilme ve Atanma Ölçütleri Yönergesi" esas alınarak hazırlanmıştır. Hata payını en aza indirmek için lütfen aşağıdaki sırayı takip ediniz:
</t>
    </r>
    <r>
      <rPr>
        <b/>
        <sz val="11"/>
        <color theme="1"/>
        <rFont val="Aptos Narrow"/>
        <family val="2"/>
        <scheme val="minor"/>
      </rPr>
      <t>1. Temel Bilgilerin Girişi (Değerlendirme Sayfası)</t>
    </r>
    <r>
      <rPr>
        <sz val="11"/>
        <color theme="1"/>
        <rFont val="Aptos Narrow"/>
        <family val="2"/>
        <charset val="162"/>
        <scheme val="minor"/>
      </rPr>
      <t xml:space="preserve">
Dosyayı açtığınızda ilk olarak "Değerlendirme" sekmesine gidiniz. Puanlamanın ve formun doğru kategorize edilmesi için şu iki alanın doldurulması zorunludur:
Adayın Başvurduğu Pozisyon: (Örn: Doktor Öğretim Üyesi, Doçent veya Profesör)
Adayın Başvurduğu Alan: (Örn: Temel Bilimler, Mühendislik, Sosyal Bilimler vb.)
</t>
    </r>
    <r>
      <rPr>
        <b/>
        <sz val="11"/>
        <color theme="1"/>
        <rFont val="Aptos Narrow"/>
        <family val="2"/>
        <scheme val="minor"/>
      </rPr>
      <t>2. Yayın Listesinin Oluşturulması</t>
    </r>
    <r>
      <rPr>
        <sz val="11"/>
        <color theme="1"/>
        <rFont val="Aptos Narrow"/>
        <family val="2"/>
        <charset val="162"/>
        <scheme val="minor"/>
      </rPr>
      <t xml:space="preserve">
Yayınlarınızı beyan ettiğiniz sayfada, veri girişini kolaylaştırmak adına renk kodlaması yapılmıştır:
Mavi Renkli Alanlar: Bu alanlar adayın veri girişi yapması gereken zorunlu alanlardır.
Dikkat: Beyan ettiğiniz her bir yayının puan hesaplamasına dahil edilebilmesi için bu hücrelerin boş bırakılmaması gerekir.
</t>
    </r>
    <r>
      <rPr>
        <b/>
        <sz val="11"/>
        <color theme="1"/>
        <rFont val="Aptos Narrow"/>
        <family val="2"/>
        <scheme val="minor"/>
      </rPr>
      <t>3. Yayın Bilgileri Yazım Formatı (APA Stili)</t>
    </r>
    <r>
      <rPr>
        <sz val="11"/>
        <color theme="1"/>
        <rFont val="Aptos Narrow"/>
        <family val="2"/>
        <charset val="162"/>
        <scheme val="minor"/>
      </rPr>
      <t xml:space="preserve">
Yayın listesindeki ilgili hücrelere yayın bilgilerinizi girerken APA (American Psychological Association) formatını kullanmanız gerekmektedir.
APA Formatında Yazım Örneği:
Yazar Soyadı, Yazar Adının Baş Harfi. (Yayın Yılı). Makale Adı. Dergi Adı, Cilt(Sayı), Sayfa Aralığı. DOI/Erişim Linki
Örnek: Yılmaz, A., &amp; Demir, B. (2023). Yapay Zeka Uygulamalarının Akademik Verimliliğe Etkisi. Eğitim Bilimleri Dergisi, 12(3), 45-60. https://doi.org/10.xxxx/xxxxx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</si>
</sst>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9" fontId="0" fillId="0" borderId="0" xfId="1" applyFont="1" applyProtection="1">
      <protection locked="0"/>
    </xf>
    <xf numFmtId="0" fontId="0" fillId="0" borderId="0" xfId="0" applyAlignment="1" applyProtection="1">
      <alignment horizontal="center" vertical="center"/>
      <protection hidden="1"/>
    </xf>
    <xf numFmtId="1" fontId="0" fillId="0" borderId="0" xfId="1" applyNumberFormat="1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9" fontId="0" fillId="0" borderId="0" xfId="1" applyFont="1" applyProtection="1">
      <protection hidden="1"/>
    </xf>
    <xf numFmtId="1" fontId="0" fillId="0" borderId="0" xfId="0" applyNumberFormat="1" applyProtection="1">
      <protection hidden="1"/>
    </xf>
    <xf numFmtId="0" fontId="6" fillId="0" borderId="1" xfId="0" applyFont="1" applyBorder="1" applyAlignment="1" applyProtection="1">
      <alignment horizontal="left" vertical="center" wrapText="1" indent="1" readingOrder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vertical="center" wrapText="1" indent="1" readingOrder="1"/>
      <protection locked="0"/>
    </xf>
    <xf numFmtId="0" fontId="5" fillId="0" borderId="1" xfId="0" applyFont="1" applyBorder="1" applyAlignment="1" applyProtection="1">
      <alignment horizontal="left" vertical="center" wrapText="1" indent="1" readingOrder="1"/>
      <protection hidden="1"/>
    </xf>
    <xf numFmtId="0" fontId="6" fillId="0" borderId="1" xfId="0" applyFont="1" applyBorder="1" applyAlignment="1" applyProtection="1">
      <alignment horizontal="right" vertical="center" wrapText="1" readingOrder="1"/>
      <protection hidden="1"/>
    </xf>
    <xf numFmtId="0" fontId="6" fillId="0" borderId="1" xfId="0" applyFont="1" applyBorder="1" applyAlignment="1" applyProtection="1">
      <alignment horizontal="center" vertical="center" wrapText="1" readingOrder="1"/>
      <protection hidden="1"/>
    </xf>
    <xf numFmtId="2" fontId="5" fillId="0" borderId="1" xfId="0" applyNumberFormat="1" applyFont="1" applyBorder="1" applyAlignment="1" applyProtection="1">
      <alignment horizontal="center" vertical="center" wrapText="1" readingOrder="1"/>
      <protection hidden="1"/>
    </xf>
    <xf numFmtId="2" fontId="5" fillId="0" borderId="1" xfId="0" quotePrefix="1" applyNumberFormat="1" applyFont="1" applyBorder="1" applyAlignment="1" applyProtection="1">
      <alignment horizontal="center" vertical="center" wrapText="1" readingOrder="1"/>
      <protection hidden="1"/>
    </xf>
    <xf numFmtId="2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 hidden="1"/>
    </xf>
    <xf numFmtId="0" fontId="4" fillId="3" borderId="2" xfId="0" applyFont="1" applyFill="1" applyBorder="1" applyAlignment="1" applyProtection="1">
      <alignment vertical="center"/>
      <protection locked="0" hidden="1"/>
    </xf>
    <xf numFmtId="0" fontId="4" fillId="3" borderId="3" xfId="0" applyFont="1" applyFill="1" applyBorder="1" applyAlignment="1" applyProtection="1">
      <alignment vertical="center"/>
      <protection hidden="1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wrapText="1"/>
    </xf>
    <xf numFmtId="164" fontId="0" fillId="0" borderId="0" xfId="1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79C8-C225-4183-8C2A-939F421E2FC5}">
  <dimension ref="A1:A2"/>
  <sheetViews>
    <sheetView workbookViewId="0">
      <selection activeCell="A2" sqref="A2"/>
    </sheetView>
  </sheetViews>
  <sheetFormatPr defaultRowHeight="14.4" x14ac:dyDescent="0.3"/>
  <cols>
    <col min="1" max="1" width="134.21875" customWidth="1"/>
    <col min="2" max="2" width="72.21875" customWidth="1"/>
  </cols>
  <sheetData>
    <row r="1" spans="1:1" ht="15.6" x14ac:dyDescent="0.3">
      <c r="A1" s="32" t="s">
        <v>144</v>
      </c>
    </row>
    <row r="2" spans="1:1" ht="409.6" customHeight="1" x14ac:dyDescent="0.3">
      <c r="A2" s="33" t="s">
        <v>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CC564-8FA9-41BD-A913-531E61C80388}">
  <dimension ref="A1:G17"/>
  <sheetViews>
    <sheetView zoomScale="110" zoomScaleNormal="110" workbookViewId="0">
      <selection activeCell="B3" sqref="B3:B15"/>
    </sheetView>
  </sheetViews>
  <sheetFormatPr defaultRowHeight="14.4" x14ac:dyDescent="0.3"/>
  <cols>
    <col min="1" max="1" width="26.77734375" style="14" customWidth="1"/>
    <col min="2" max="2" width="21.33203125" style="14" customWidth="1"/>
    <col min="3" max="3" width="22.44140625" style="14" customWidth="1"/>
    <col min="4" max="4" width="23.6640625" style="14" customWidth="1"/>
    <col min="5" max="5" width="17.33203125" style="14" customWidth="1"/>
    <col min="6" max="6" width="20.21875" style="14" customWidth="1"/>
    <col min="7" max="7" width="16" style="14" customWidth="1"/>
    <col min="8" max="16384" width="8.88671875" style="14"/>
  </cols>
  <sheetData>
    <row r="1" spans="1:7" ht="34.799999999999997" customHeight="1" thickBot="1" x14ac:dyDescent="0.35">
      <c r="A1" s="21" t="s">
        <v>133</v>
      </c>
      <c r="B1" s="29" t="s">
        <v>113</v>
      </c>
      <c r="D1" s="21" t="s">
        <v>137</v>
      </c>
      <c r="E1" s="30" t="s">
        <v>124</v>
      </c>
      <c r="F1" s="31"/>
    </row>
    <row r="2" spans="1:7" ht="42" thickBot="1" x14ac:dyDescent="0.35">
      <c r="A2" s="22" t="s">
        <v>100</v>
      </c>
      <c r="B2" s="22" t="s">
        <v>109</v>
      </c>
      <c r="C2" s="22" t="s">
        <v>110</v>
      </c>
      <c r="D2" s="22" t="s">
        <v>142</v>
      </c>
      <c r="E2" s="22" t="s">
        <v>114</v>
      </c>
      <c r="F2" s="22" t="s">
        <v>143</v>
      </c>
      <c r="G2" s="22" t="s">
        <v>115</v>
      </c>
    </row>
    <row r="3" spans="1:7" ht="15" thickBot="1" x14ac:dyDescent="0.35">
      <c r="A3" s="22" t="s">
        <v>0</v>
      </c>
      <c r="B3" s="23">
        <f>IF(B$1="Dr. Öğr. Üyesi",Asgari!B2,IF(B$1="Doçent",Asgari!D2,IF(B$1="Profesör",Asgari!F2,"")))</f>
        <v>20</v>
      </c>
      <c r="C3" s="23">
        <f>IF(B$1="Dr. Öğr. Üyesi",Asgari!C2,IF(B$1="Doçent",Asgari!E2,IF(B$1="Profesör",Asgari!G2,"")))</f>
        <v>0</v>
      </c>
      <c r="D3" s="23">
        <f>'Yayın Listesi'!L24</f>
        <v>0</v>
      </c>
      <c r="E3" s="23">
        <f>'Yayın Listesi'!L23</f>
        <v>0</v>
      </c>
      <c r="F3" s="23">
        <f>D3</f>
        <v>0</v>
      </c>
      <c r="G3" s="23">
        <f>E3</f>
        <v>0</v>
      </c>
    </row>
    <row r="4" spans="1:7" ht="15" thickBot="1" x14ac:dyDescent="0.35">
      <c r="A4" s="22" t="s">
        <v>21</v>
      </c>
      <c r="B4" s="23">
        <f>IF(B$1="Dr. Öğr. Üyesi",Asgari!B3,IF(B$1="Doçent",Asgari!D3,IF(B$1="Profesör",Asgari!F3,"")))</f>
        <v>0</v>
      </c>
      <c r="C4" s="23">
        <f>IF(B$1="Dr. Öğr. Üyesi",Asgari!C3,IF(B$1="Doçent",Asgari!E3,IF(B$1="Profesör",Asgari!G3,"")))</f>
        <v>0</v>
      </c>
      <c r="D4" s="23">
        <f>'Yayın Listesi'!L47</f>
        <v>0</v>
      </c>
      <c r="E4" s="23">
        <f>'Yayın Listesi'!L46</f>
        <v>0</v>
      </c>
      <c r="F4" s="23">
        <f>D4</f>
        <v>0</v>
      </c>
      <c r="G4" s="23">
        <f>E4</f>
        <v>0</v>
      </c>
    </row>
    <row r="5" spans="1:7" ht="28.2" thickBot="1" x14ac:dyDescent="0.35">
      <c r="A5" s="22" t="s">
        <v>35</v>
      </c>
      <c r="B5" s="23">
        <f>IF(B$1="Dr. Öğr. Üyesi",Asgari!B4,IF(B$1="Doçent",Asgari!D4,IF(B$1="Profesör",Asgari!F4,"")))</f>
        <v>0</v>
      </c>
      <c r="C5" s="23">
        <f>IF(B$1="Dr. Öğr. Üyesi",Asgari!C4,IF(B$1="Doçent",Asgari!E4,IF(B$1="Profesör",Asgari!G4,"")))</f>
        <v>20</v>
      </c>
      <c r="D5" s="23">
        <f>'Yayın Listesi'!L70</f>
        <v>0</v>
      </c>
      <c r="E5" s="23">
        <f>'Yayın Listesi'!L69</f>
        <v>0</v>
      </c>
      <c r="F5" s="23">
        <f>IF(D5&gt;C5,C5,D5)</f>
        <v>0</v>
      </c>
      <c r="G5" s="23">
        <f>IF(E5&gt;C5,C5,E5)</f>
        <v>0</v>
      </c>
    </row>
    <row r="6" spans="1:7" ht="15" thickBot="1" x14ac:dyDescent="0.35">
      <c r="A6" s="22" t="s">
        <v>37</v>
      </c>
      <c r="B6" s="23">
        <f>IF(B$1="Dr. Öğr. Üyesi",Asgari!B5,IF(B$1="Doçent",Asgari!D5,IF(B$1="Profesör",Asgari!F5,"")))</f>
        <v>0</v>
      </c>
      <c r="C6" s="23">
        <f>IF(B$1="Dr. Öğr. Üyesi",Asgari!C5,IF(B$1="Doçent",Asgari!E5,IF(B$1="Profesör",Asgari!G5,"")))</f>
        <v>20</v>
      </c>
      <c r="D6" s="23">
        <f>'Yayın Listesi'!L93</f>
        <v>0</v>
      </c>
      <c r="E6" s="23">
        <f>'Yayın Listesi'!L92</f>
        <v>0</v>
      </c>
      <c r="F6" s="23">
        <f t="shared" ref="F6:F15" si="0">IF(D6&gt;C6,C6,D6)</f>
        <v>0</v>
      </c>
      <c r="G6" s="23">
        <f t="shared" ref="G6:G8" si="1">IF(E6&gt;C6,C6,E6)</f>
        <v>0</v>
      </c>
    </row>
    <row r="7" spans="1:7" ht="15" thickBot="1" x14ac:dyDescent="0.35">
      <c r="A7" s="22" t="s">
        <v>38</v>
      </c>
      <c r="B7" s="23">
        <f>IF(B$1="Dr. Öğr. Üyesi",Asgari!B6,IF(B$1="Doçent",Asgari!D6,IF(B$1="Profesör",Asgari!F6,"")))</f>
        <v>20</v>
      </c>
      <c r="C7" s="23">
        <f>IF(B$1="Dr. Öğr. Üyesi",Asgari!C6,IF(B$1="Doçent",Asgari!E6,IF(B$1="Profesör",Asgari!G6,"")))</f>
        <v>40</v>
      </c>
      <c r="D7" s="23">
        <f>'Yayın Listesi'!L100</f>
        <v>0</v>
      </c>
      <c r="E7" s="23">
        <f>'Yayın Listesi'!L99</f>
        <v>0</v>
      </c>
      <c r="F7" s="23">
        <f t="shared" si="0"/>
        <v>0</v>
      </c>
      <c r="G7" s="23">
        <f t="shared" si="1"/>
        <v>0</v>
      </c>
    </row>
    <row r="8" spans="1:7" ht="28.2" thickBot="1" x14ac:dyDescent="0.35">
      <c r="A8" s="22" t="s">
        <v>45</v>
      </c>
      <c r="B8" s="23">
        <f>IF(B$1="Dr. Öğr. Üyesi",Asgari!B7,IF(B$1="Doçent",Asgari!D7,IF(B$1="Profesör",Asgari!F7,"")))</f>
        <v>0</v>
      </c>
      <c r="C8" s="23">
        <f>IF(B$1="Dr. Öğr. Üyesi",Asgari!C7,IF(B$1="Doçent",Asgari!E7,IF(B$1="Profesör",Asgari!G7,"")))</f>
        <v>10</v>
      </c>
      <c r="D8" s="23">
        <f>'Yayın Listesi'!L123</f>
        <v>0</v>
      </c>
      <c r="E8" s="24">
        <f>'Yayın Listesi'!L122</f>
        <v>0</v>
      </c>
      <c r="F8" s="23">
        <f t="shared" si="0"/>
        <v>0</v>
      </c>
      <c r="G8" s="23">
        <f t="shared" si="1"/>
        <v>0</v>
      </c>
    </row>
    <row r="9" spans="1:7" ht="15" thickBot="1" x14ac:dyDescent="0.35">
      <c r="A9" s="22" t="s">
        <v>57</v>
      </c>
      <c r="B9" s="23">
        <f>IF(B$1="Dr. Öğr. Üyesi",Asgari!B8,IF(B$1="Doçent",Asgari!D8,IF(B$1="Profesör",Asgari!F8,"")))</f>
        <v>20</v>
      </c>
      <c r="C9" s="23">
        <f>IF(B$1="Dr. Öğr. Üyesi",Asgari!C8,IF(B$1="Doçent",Asgari!E8,IF(B$1="Profesör",Asgari!G8,"")))</f>
        <v>0</v>
      </c>
      <c r="D9" s="23">
        <f>'Yayın Listesi'!L146</f>
        <v>0</v>
      </c>
      <c r="E9" s="23">
        <f>'Yayın Listesi'!L145</f>
        <v>0</v>
      </c>
      <c r="F9" s="23">
        <f>D9</f>
        <v>0</v>
      </c>
      <c r="G9" s="23">
        <f>E9</f>
        <v>0</v>
      </c>
    </row>
    <row r="10" spans="1:7" ht="15" thickBot="1" x14ac:dyDescent="0.35">
      <c r="A10" s="22" t="s">
        <v>58</v>
      </c>
      <c r="B10" s="23">
        <f>IF(B$1="Dr. Öğr. Üyesi",Asgari!B9,IF(B$1="Doçent",Asgari!D9,IF(B$1="Profesör",Asgari!F9,"")))</f>
        <v>0</v>
      </c>
      <c r="C10" s="23">
        <f>IF(B$1="Dr. Öğr. Üyesi",Asgari!C9,IF(B$1="Doçent",Asgari!E9,IF(B$1="Profesör",Asgari!G9,"")))</f>
        <v>10</v>
      </c>
      <c r="D10" s="23">
        <f>'Yayın Listesi'!L169</f>
        <v>0</v>
      </c>
      <c r="E10" s="23">
        <f>'Yayın Listesi'!L168</f>
        <v>0</v>
      </c>
      <c r="F10" s="23">
        <f t="shared" si="0"/>
        <v>0</v>
      </c>
      <c r="G10" s="23">
        <f>IF(E10&gt;C10,C10,E10)</f>
        <v>0</v>
      </c>
    </row>
    <row r="11" spans="1:7" ht="15" thickBot="1" x14ac:dyDescent="0.35">
      <c r="A11" s="22" t="s">
        <v>61</v>
      </c>
      <c r="B11" s="23">
        <f>IF(B$1="Dr. Öğr. Üyesi",Asgari!B10,IF(B$1="Doçent",Asgari!D10,IF(B$1="Profesör",Asgari!F10,"")))</f>
        <v>4</v>
      </c>
      <c r="C11" s="23">
        <f>IF(B$1="Dr. Öğr. Üyesi",Asgari!C10,IF(B$1="Doçent",Asgari!E10,IF(B$1="Profesör",Asgari!G10,"")))</f>
        <v>12</v>
      </c>
      <c r="D11" s="23">
        <f>'Yayın Listesi'!L174</f>
        <v>0</v>
      </c>
      <c r="E11" s="23">
        <f>'Yayın Listesi'!L173</f>
        <v>0</v>
      </c>
      <c r="F11" s="23">
        <f t="shared" si="0"/>
        <v>0</v>
      </c>
      <c r="G11" s="23">
        <f>IF(E11&gt;C11,C11,E11)</f>
        <v>0</v>
      </c>
    </row>
    <row r="12" spans="1:7" ht="15" thickBot="1" x14ac:dyDescent="0.35">
      <c r="A12" s="22" t="s">
        <v>71</v>
      </c>
      <c r="B12" s="23">
        <f>IF(B$1="Dr. Öğr. Üyesi",Asgari!B11,IF(B$1="Doçent",Asgari!D11,IF(B$1="Profesör",Asgari!F11,"")))</f>
        <v>0</v>
      </c>
      <c r="C12" s="23">
        <f>IF(B$1="Dr. Öğr. Üyesi",Asgari!C11,IF(B$1="Doçent",Asgari!E11,IF(B$1="Profesör",Asgari!G11,"")))</f>
        <v>0</v>
      </c>
      <c r="D12" s="23">
        <f>'Yayın Listesi'!L197</f>
        <v>0</v>
      </c>
      <c r="E12" s="23">
        <f>'Yayın Listesi'!L196</f>
        <v>40</v>
      </c>
      <c r="F12" s="23">
        <f>D12</f>
        <v>0</v>
      </c>
      <c r="G12" s="23">
        <f>E12</f>
        <v>40</v>
      </c>
    </row>
    <row r="13" spans="1:7" ht="15" thickBot="1" x14ac:dyDescent="0.35">
      <c r="A13" s="22" t="s">
        <v>72</v>
      </c>
      <c r="B13" s="23">
        <f>IF(B$1="Dr. Öğr. Üyesi",Asgari!B12,IF(B$1="Doçent",Asgari!D12,IF(B$1="Profesör",Asgari!F12,"")))</f>
        <v>0</v>
      </c>
      <c r="C13" s="23">
        <f>IF(B$1="Dr. Öğr. Üyesi",Asgari!C12,IF(B$1="Doçent",Asgari!E12,IF(B$1="Profesör",Asgari!G12,"")))</f>
        <v>50</v>
      </c>
      <c r="D13" s="23">
        <f>'Yayın Listesi'!L206</f>
        <v>0</v>
      </c>
      <c r="E13" s="23">
        <f>'Yayın Listesi'!L205</f>
        <v>0</v>
      </c>
      <c r="F13" s="23">
        <f t="shared" si="0"/>
        <v>0</v>
      </c>
      <c r="G13" s="23">
        <f>IF(E13&gt;C13,C13,E13)</f>
        <v>0</v>
      </c>
    </row>
    <row r="14" spans="1:7" ht="15" thickBot="1" x14ac:dyDescent="0.35">
      <c r="A14" s="22" t="s">
        <v>82</v>
      </c>
      <c r="B14" s="23">
        <f>IF(B$1="Dr. Öğr. Üyesi",Asgari!B13,IF(B$1="Doçent",Asgari!D13,IF(B$1="Profesör",Asgari!F13,"")))</f>
        <v>0</v>
      </c>
      <c r="C14" s="23">
        <f>IF(B$1="Dr. Öğr. Üyesi",Asgari!C13,IF(B$1="Doçent",Asgari!E13,IF(B$1="Profesör",Asgari!G13,"")))</f>
        <v>4</v>
      </c>
      <c r="D14" s="23">
        <f>'Yayın Listesi'!L212</f>
        <v>0</v>
      </c>
      <c r="E14" s="23">
        <f>'Yayın Listesi'!L211</f>
        <v>0</v>
      </c>
      <c r="F14" s="23">
        <f t="shared" si="0"/>
        <v>0</v>
      </c>
      <c r="G14" s="23">
        <f t="shared" ref="G14:G15" si="2">IF(E14&gt;C14,C14,E14)</f>
        <v>0</v>
      </c>
    </row>
    <row r="15" spans="1:7" ht="15" thickBot="1" x14ac:dyDescent="0.35">
      <c r="A15" s="22" t="s">
        <v>89</v>
      </c>
      <c r="B15" s="23">
        <f>IF(B$1="Dr. Öğr. Üyesi",Asgari!B14,IF(B$1="Doçent",Asgari!D14,IF(B$1="Profesör",Asgari!F14,"")))</f>
        <v>0</v>
      </c>
      <c r="C15" s="23">
        <f>IF(B$1="Dr. Öğr. Üyesi",Asgari!C14,IF(B$1="Doçent",Asgari!E14,IF(B$1="Profesör",Asgari!G14,"")))</f>
        <v>20</v>
      </c>
      <c r="D15" s="23">
        <f>'Yayın Listesi'!L220</f>
        <v>0</v>
      </c>
      <c r="E15" s="23">
        <f>'Yayın Listesi'!L219</f>
        <v>0</v>
      </c>
      <c r="F15" s="23">
        <f t="shared" si="0"/>
        <v>0</v>
      </c>
      <c r="G15" s="23">
        <f t="shared" si="2"/>
        <v>0</v>
      </c>
    </row>
    <row r="16" spans="1:7" ht="15" thickBot="1" x14ac:dyDescent="0.35">
      <c r="A16" s="22" t="s">
        <v>119</v>
      </c>
      <c r="B16" s="23" t="str">
        <f>IF(B$1="Dr. Öğr. Üyesi",Asgari!B15,IF(B$1="Doçent",Asgari!D15,IF(B$1="Profesör",Asgari!F15,"")))</f>
        <v/>
      </c>
      <c r="C16" s="23" t="str">
        <f>IF(B$1="Dr. Öğr. Üyesi",Asgari!C15,IF(B$1="Doçent",Asgari!E15,IF(B$1="Profesör",Asgari!G15,"")))</f>
        <v/>
      </c>
      <c r="D16" s="23">
        <f>'Yayın Listesi'!L228</f>
        <v>0</v>
      </c>
      <c r="E16" s="23">
        <f>'Yayın Listesi'!L227</f>
        <v>0</v>
      </c>
      <c r="F16" s="23">
        <f t="shared" ref="F16" si="3">IF(D16&gt;C16,C16,D16)</f>
        <v>0</v>
      </c>
      <c r="G16" s="23">
        <f t="shared" ref="G16" si="4">IF(E16&gt;C16,C16,E16)</f>
        <v>0</v>
      </c>
    </row>
    <row r="17" spans="2:7" ht="15" thickBot="1" x14ac:dyDescent="0.35">
      <c r="B17" s="25"/>
      <c r="C17" s="25"/>
      <c r="D17" s="25"/>
      <c r="E17" s="25"/>
      <c r="F17" s="23">
        <f>SUM(F3:F15)</f>
        <v>0</v>
      </c>
      <c r="G17" s="23">
        <f>SUM(G3:G15)</f>
        <v>40</v>
      </c>
    </row>
  </sheetData>
  <sheetProtection algorithmName="SHA-512" hashValue="7ia00YKvCOVZJ5OsLIl1LdbrtEf6zjnhS/kF/QNfSdNHJzPJb+f3tKIngVd+MRq/rVE7maaZLJnSOtxMjzeWog==" saltValue="1u6aU6ghVW1WrwkFpaGTmA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61A116-4310-4534-82DF-BEFAAEF01BC2}">
          <x14:formula1>
            <xm:f>Sayfa2!$F$37:$F$39</xm:f>
          </x14:formula1>
          <xm:sqref>B1</xm:sqref>
        </x14:dataValidation>
        <x14:dataValidation type="list" allowBlank="1" showInputMessage="1" showErrorMessage="1" xr:uid="{64F5D458-C3B2-4FA3-A9BE-9C96EB342506}">
          <x14:formula1>
            <xm:f>Sayfa2!$E$41:$E$49</xm:f>
          </x14:formula1>
          <xm:sqref>E1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43C7-B31D-4705-A48D-EC560A48ABB7}">
  <dimension ref="A1:M228"/>
  <sheetViews>
    <sheetView tabSelected="1" workbookViewId="0">
      <selection activeCell="E26" sqref="E26"/>
    </sheetView>
  </sheetViews>
  <sheetFormatPr defaultRowHeight="14.4" x14ac:dyDescent="0.3"/>
  <cols>
    <col min="1" max="1" width="6.77734375" style="5" customWidth="1"/>
    <col min="2" max="2" width="13.109375" style="5" customWidth="1"/>
    <col min="3" max="3" width="16.88671875" style="5" bestFit="1" customWidth="1"/>
    <col min="4" max="4" width="47.88671875" style="5" customWidth="1"/>
    <col min="5" max="5" width="26.88671875" style="5" bestFit="1" customWidth="1"/>
    <col min="6" max="6" width="13.109375" style="5" customWidth="1"/>
    <col min="7" max="7" width="11.6640625" style="5" bestFit="1" customWidth="1"/>
    <col min="8" max="8" width="8.88671875" style="5"/>
    <col min="9" max="9" width="20.21875" style="5" bestFit="1" customWidth="1"/>
    <col min="10" max="10" width="8.88671875" style="5"/>
    <col min="11" max="11" width="15.6640625" style="5" bestFit="1" customWidth="1"/>
    <col min="12" max="12" width="8.88671875" style="5"/>
    <col min="13" max="13" width="15" style="5" bestFit="1" customWidth="1"/>
    <col min="14" max="16384" width="8.88671875" style="5"/>
  </cols>
  <sheetData>
    <row r="1" spans="1:10" x14ac:dyDescent="0.3">
      <c r="C1" s="37" t="s">
        <v>0</v>
      </c>
      <c r="D1" s="37"/>
      <c r="E1" s="37"/>
      <c r="F1" s="37"/>
      <c r="G1" s="37"/>
      <c r="H1" s="37"/>
      <c r="I1" s="37"/>
      <c r="J1" s="37"/>
    </row>
    <row r="2" spans="1:10" x14ac:dyDescent="0.3">
      <c r="A2" s="6" t="s">
        <v>20</v>
      </c>
      <c r="B2" s="6" t="s">
        <v>139</v>
      </c>
      <c r="C2" s="6" t="s">
        <v>140</v>
      </c>
      <c r="D2" s="6" t="s">
        <v>141</v>
      </c>
      <c r="E2" s="6" t="s">
        <v>17</v>
      </c>
      <c r="F2" s="6" t="s">
        <v>5</v>
      </c>
      <c r="G2" s="6" t="s">
        <v>6</v>
      </c>
      <c r="H2" s="6" t="s">
        <v>7</v>
      </c>
      <c r="I2" s="6" t="s">
        <v>99</v>
      </c>
      <c r="J2" s="6" t="s">
        <v>8</v>
      </c>
    </row>
    <row r="3" spans="1:10" x14ac:dyDescent="0.3">
      <c r="A3" s="7">
        <v>1</v>
      </c>
      <c r="B3" s="26"/>
      <c r="C3" s="26"/>
      <c r="D3" s="26"/>
      <c r="E3" s="26"/>
      <c r="F3" s="26"/>
      <c r="G3" s="11" t="str">
        <f>IF(C3="","",VLOOKUP(C3,Sayfa2!$E$2:$F$9,2,FALSE))</f>
        <v/>
      </c>
      <c r="H3" s="34" t="str">
        <f>IF(E3="","",IF(F3=1,1,IF(AND(F3=2,E3="Başlıca Yazarlı"),0.8,IF(AND(F3&gt;2,E3="Başlıca Yazarlı"),0.5,IF(F3&lt;20,1/F3,IF(F3&lt;100,0.05,0.025))))))</f>
        <v/>
      </c>
      <c r="I3" s="12">
        <f>IF(B3="Doçentlik Sonrası",J3,0)</f>
        <v>0</v>
      </c>
      <c r="J3" s="11">
        <f>IF(AND(G3="",H3=""),0,G3*H3)</f>
        <v>0</v>
      </c>
    </row>
    <row r="4" spans="1:10" x14ac:dyDescent="0.3">
      <c r="A4" s="7">
        <v>2</v>
      </c>
      <c r="B4" s="26"/>
      <c r="C4" s="26"/>
      <c r="D4" s="26"/>
      <c r="E4" s="26"/>
      <c r="F4" s="26"/>
      <c r="G4" s="11" t="str">
        <f>IF(C4="","",VLOOKUP(C4,Sayfa2!$E$2:$F$9,2,FALSE))</f>
        <v/>
      </c>
      <c r="H4" s="34" t="str">
        <f t="shared" ref="H4:H22" si="0">IF(E4="","",IF(F4=1,1,IF(AND(F4=2,E4="Başlıca Yazarlı"),0.8,IF(AND(F4&gt;2,E4="Başlıca Yazarlı"),0.5,IF(F4&lt;20,1/F4,IF(F4&lt;100,0.05,0.025))))))</f>
        <v/>
      </c>
      <c r="I4" s="12">
        <f t="shared" ref="I4:I22" si="1">IF(B4="Doçentlik Sonrası",J4,0)</f>
        <v>0</v>
      </c>
      <c r="J4" s="11">
        <f t="shared" ref="J4:J22" si="2">IF(AND(G4="",H4=""),0,G4*H4)</f>
        <v>0</v>
      </c>
    </row>
    <row r="5" spans="1:10" x14ac:dyDescent="0.3">
      <c r="A5" s="7">
        <v>3</v>
      </c>
      <c r="B5" s="26"/>
      <c r="C5" s="26"/>
      <c r="D5" s="26"/>
      <c r="E5" s="26"/>
      <c r="F5" s="26"/>
      <c r="G5" s="11" t="str">
        <f>IF(C5="","",VLOOKUP(C5,Sayfa2!$E$2:$F$9,2,FALSE))</f>
        <v/>
      </c>
      <c r="H5" s="34" t="str">
        <f t="shared" si="0"/>
        <v/>
      </c>
      <c r="I5" s="12">
        <f t="shared" si="1"/>
        <v>0</v>
      </c>
      <c r="J5" s="11">
        <f t="shared" si="2"/>
        <v>0</v>
      </c>
    </row>
    <row r="6" spans="1:10" x14ac:dyDescent="0.3">
      <c r="A6" s="7">
        <v>4</v>
      </c>
      <c r="B6" s="26"/>
      <c r="C6" s="26"/>
      <c r="D6" s="26"/>
      <c r="E6" s="26"/>
      <c r="F6" s="26"/>
      <c r="G6" s="11" t="str">
        <f>IF(C6="","",VLOOKUP(C6,Sayfa2!$E$2:$F$9,2,FALSE))</f>
        <v/>
      </c>
      <c r="H6" s="34" t="str">
        <f t="shared" si="0"/>
        <v/>
      </c>
      <c r="I6" s="12">
        <f t="shared" si="1"/>
        <v>0</v>
      </c>
      <c r="J6" s="11">
        <f t="shared" si="2"/>
        <v>0</v>
      </c>
    </row>
    <row r="7" spans="1:10" x14ac:dyDescent="0.3">
      <c r="A7" s="7">
        <v>5</v>
      </c>
      <c r="B7" s="26"/>
      <c r="C7" s="26"/>
      <c r="D7" s="26"/>
      <c r="E7" s="26"/>
      <c r="F7" s="26"/>
      <c r="G7" s="11" t="str">
        <f>IF(C7="","",VLOOKUP(C7,Sayfa2!$E$2:$F$9,2,FALSE))</f>
        <v/>
      </c>
      <c r="H7" s="34" t="str">
        <f t="shared" si="0"/>
        <v/>
      </c>
      <c r="I7" s="12">
        <f t="shared" si="1"/>
        <v>0</v>
      </c>
      <c r="J7" s="11">
        <f t="shared" si="2"/>
        <v>0</v>
      </c>
    </row>
    <row r="8" spans="1:10" x14ac:dyDescent="0.3">
      <c r="A8" s="7">
        <v>6</v>
      </c>
      <c r="B8" s="26"/>
      <c r="C8" s="26"/>
      <c r="D8" s="26"/>
      <c r="E8" s="26"/>
      <c r="F8" s="26"/>
      <c r="G8" s="11" t="str">
        <f>IF(C8="","",VLOOKUP(C8,Sayfa2!$E$2:$F$9,2,FALSE))</f>
        <v/>
      </c>
      <c r="H8" s="34" t="str">
        <f t="shared" si="0"/>
        <v/>
      </c>
      <c r="I8" s="12">
        <f t="shared" si="1"/>
        <v>0</v>
      </c>
      <c r="J8" s="11">
        <f t="shared" si="2"/>
        <v>0</v>
      </c>
    </row>
    <row r="9" spans="1:10" x14ac:dyDescent="0.3">
      <c r="A9" s="7">
        <v>7</v>
      </c>
      <c r="B9" s="26"/>
      <c r="C9" s="26"/>
      <c r="D9" s="26"/>
      <c r="E9" s="26"/>
      <c r="F9" s="26"/>
      <c r="G9" s="11" t="str">
        <f>IF(C9="","",VLOOKUP(C9,Sayfa2!$E$2:$F$9,2,FALSE))</f>
        <v/>
      </c>
      <c r="H9" s="34" t="str">
        <f t="shared" si="0"/>
        <v/>
      </c>
      <c r="I9" s="12">
        <f t="shared" si="1"/>
        <v>0</v>
      </c>
      <c r="J9" s="11">
        <f t="shared" si="2"/>
        <v>0</v>
      </c>
    </row>
    <row r="10" spans="1:10" x14ac:dyDescent="0.3">
      <c r="A10" s="7">
        <v>8</v>
      </c>
      <c r="B10" s="26"/>
      <c r="C10" s="26"/>
      <c r="D10" s="26"/>
      <c r="E10" s="26"/>
      <c r="F10" s="26"/>
      <c r="G10" s="11" t="str">
        <f>IF(C10="","",VLOOKUP(C10,Sayfa2!$E$2:$F$9,2,FALSE))</f>
        <v/>
      </c>
      <c r="H10" s="34" t="str">
        <f t="shared" si="0"/>
        <v/>
      </c>
      <c r="I10" s="12">
        <f t="shared" si="1"/>
        <v>0</v>
      </c>
      <c r="J10" s="11">
        <f t="shared" si="2"/>
        <v>0</v>
      </c>
    </row>
    <row r="11" spans="1:10" x14ac:dyDescent="0.3">
      <c r="A11" s="7">
        <v>9</v>
      </c>
      <c r="B11" s="26"/>
      <c r="C11" s="26"/>
      <c r="D11" s="26"/>
      <c r="E11" s="26"/>
      <c r="F11" s="26"/>
      <c r="G11" s="11" t="str">
        <f>IF(C11="","",VLOOKUP(C11,Sayfa2!$E$2:$F$9,2,FALSE))</f>
        <v/>
      </c>
      <c r="H11" s="34" t="str">
        <f t="shared" si="0"/>
        <v/>
      </c>
      <c r="I11" s="12">
        <f t="shared" si="1"/>
        <v>0</v>
      </c>
      <c r="J11" s="11">
        <f t="shared" si="2"/>
        <v>0</v>
      </c>
    </row>
    <row r="12" spans="1:10" x14ac:dyDescent="0.3">
      <c r="A12" s="7">
        <v>10</v>
      </c>
      <c r="B12" s="26"/>
      <c r="C12" s="26"/>
      <c r="D12" s="26"/>
      <c r="E12" s="26"/>
      <c r="F12" s="26"/>
      <c r="G12" s="11" t="str">
        <f>IF(C12="","",VLOOKUP(C12,Sayfa2!$E$2:$F$9,2,FALSE))</f>
        <v/>
      </c>
      <c r="H12" s="34" t="str">
        <f t="shared" si="0"/>
        <v/>
      </c>
      <c r="I12" s="12">
        <f t="shared" si="1"/>
        <v>0</v>
      </c>
      <c r="J12" s="11">
        <f t="shared" si="2"/>
        <v>0</v>
      </c>
    </row>
    <row r="13" spans="1:10" x14ac:dyDescent="0.3">
      <c r="A13" s="7">
        <v>11</v>
      </c>
      <c r="B13" s="26"/>
      <c r="C13" s="26"/>
      <c r="D13" s="26"/>
      <c r="E13" s="26"/>
      <c r="F13" s="26"/>
      <c r="G13" s="11" t="str">
        <f>IF(C13="","",VLOOKUP(C13,Sayfa2!$E$2:$F$9,2,FALSE))</f>
        <v/>
      </c>
      <c r="H13" s="34" t="str">
        <f t="shared" si="0"/>
        <v/>
      </c>
      <c r="I13" s="12">
        <f t="shared" si="1"/>
        <v>0</v>
      </c>
      <c r="J13" s="11">
        <f t="shared" si="2"/>
        <v>0</v>
      </c>
    </row>
    <row r="14" spans="1:10" x14ac:dyDescent="0.3">
      <c r="A14" s="7">
        <v>12</v>
      </c>
      <c r="B14" s="26"/>
      <c r="C14" s="26"/>
      <c r="D14" s="26"/>
      <c r="E14" s="26"/>
      <c r="F14" s="26"/>
      <c r="G14" s="11" t="str">
        <f>IF(C14="","",VLOOKUP(C14,Sayfa2!$E$2:$F$9,2,FALSE))</f>
        <v/>
      </c>
      <c r="H14" s="34" t="str">
        <f t="shared" si="0"/>
        <v/>
      </c>
      <c r="I14" s="12">
        <f t="shared" si="1"/>
        <v>0</v>
      </c>
      <c r="J14" s="11">
        <f t="shared" si="2"/>
        <v>0</v>
      </c>
    </row>
    <row r="15" spans="1:10" x14ac:dyDescent="0.3">
      <c r="A15" s="7">
        <v>13</v>
      </c>
      <c r="B15" s="26"/>
      <c r="C15" s="26"/>
      <c r="D15" s="26"/>
      <c r="E15" s="26"/>
      <c r="F15" s="26"/>
      <c r="G15" s="11" t="str">
        <f>IF(C15="","",VLOOKUP(C15,Sayfa2!$E$2:$F$9,2,FALSE))</f>
        <v/>
      </c>
      <c r="H15" s="34" t="str">
        <f t="shared" si="0"/>
        <v/>
      </c>
      <c r="I15" s="12">
        <f t="shared" si="1"/>
        <v>0</v>
      </c>
      <c r="J15" s="11">
        <f t="shared" si="2"/>
        <v>0</v>
      </c>
    </row>
    <row r="16" spans="1:10" x14ac:dyDescent="0.3">
      <c r="A16" s="7">
        <v>14</v>
      </c>
      <c r="B16" s="26"/>
      <c r="C16" s="26"/>
      <c r="D16" s="26"/>
      <c r="E16" s="26"/>
      <c r="F16" s="26"/>
      <c r="G16" s="11" t="str">
        <f>IF(C16="","",VLOOKUP(C16,Sayfa2!$E$2:$F$9,2,FALSE))</f>
        <v/>
      </c>
      <c r="H16" s="34" t="str">
        <f t="shared" si="0"/>
        <v/>
      </c>
      <c r="I16" s="12">
        <f t="shared" si="1"/>
        <v>0</v>
      </c>
      <c r="J16" s="11">
        <f t="shared" si="2"/>
        <v>0</v>
      </c>
    </row>
    <row r="17" spans="1:12" x14ac:dyDescent="0.3">
      <c r="A17" s="7">
        <v>15</v>
      </c>
      <c r="B17" s="26"/>
      <c r="C17" s="26"/>
      <c r="D17" s="26"/>
      <c r="E17" s="26"/>
      <c r="F17" s="26"/>
      <c r="G17" s="11" t="str">
        <f>IF(C17="","",VLOOKUP(C17,Sayfa2!$E$2:$F$9,2,FALSE))</f>
        <v/>
      </c>
      <c r="H17" s="34" t="str">
        <f t="shared" si="0"/>
        <v/>
      </c>
      <c r="I17" s="12">
        <f t="shared" si="1"/>
        <v>0</v>
      </c>
      <c r="J17" s="11">
        <f t="shared" si="2"/>
        <v>0</v>
      </c>
    </row>
    <row r="18" spans="1:12" x14ac:dyDescent="0.3">
      <c r="A18" s="7">
        <v>16</v>
      </c>
      <c r="B18" s="26"/>
      <c r="C18" s="26"/>
      <c r="D18" s="26"/>
      <c r="E18" s="26"/>
      <c r="F18" s="26"/>
      <c r="G18" s="11" t="str">
        <f>IF(C18="","",VLOOKUP(C18,Sayfa2!$E$2:$F$9,2,FALSE))</f>
        <v/>
      </c>
      <c r="H18" s="34" t="str">
        <f t="shared" si="0"/>
        <v/>
      </c>
      <c r="I18" s="12">
        <f t="shared" si="1"/>
        <v>0</v>
      </c>
      <c r="J18" s="11">
        <f t="shared" si="2"/>
        <v>0</v>
      </c>
    </row>
    <row r="19" spans="1:12" x14ac:dyDescent="0.3">
      <c r="A19" s="7">
        <v>17</v>
      </c>
      <c r="B19" s="26"/>
      <c r="C19" s="26"/>
      <c r="D19" s="26"/>
      <c r="E19" s="26"/>
      <c r="F19" s="26"/>
      <c r="G19" s="11" t="str">
        <f>IF(C19="","",VLOOKUP(C19,Sayfa2!$E$2:$F$9,2,FALSE))</f>
        <v/>
      </c>
      <c r="H19" s="34" t="str">
        <f t="shared" si="0"/>
        <v/>
      </c>
      <c r="I19" s="12">
        <f t="shared" si="1"/>
        <v>0</v>
      </c>
      <c r="J19" s="11">
        <f t="shared" si="2"/>
        <v>0</v>
      </c>
    </row>
    <row r="20" spans="1:12" x14ac:dyDescent="0.3">
      <c r="A20" s="7">
        <v>18</v>
      </c>
      <c r="B20" s="26"/>
      <c r="C20" s="26"/>
      <c r="D20" s="26"/>
      <c r="E20" s="26"/>
      <c r="F20" s="26"/>
      <c r="G20" s="11" t="str">
        <f>IF(C20="","",VLOOKUP(C20,Sayfa2!$E$2:$F$9,2,FALSE))</f>
        <v/>
      </c>
      <c r="H20" s="34" t="str">
        <f t="shared" si="0"/>
        <v/>
      </c>
      <c r="I20" s="12">
        <f t="shared" si="1"/>
        <v>0</v>
      </c>
      <c r="J20" s="11">
        <f t="shared" si="2"/>
        <v>0</v>
      </c>
    </row>
    <row r="21" spans="1:12" x14ac:dyDescent="0.3">
      <c r="A21" s="7">
        <v>19</v>
      </c>
      <c r="B21" s="26"/>
      <c r="C21" s="26"/>
      <c r="D21" s="26"/>
      <c r="E21" s="26"/>
      <c r="F21" s="26"/>
      <c r="G21" s="11" t="str">
        <f>IF(C21="","",VLOOKUP(C21,Sayfa2!$E$2:$F$9,2,FALSE))</f>
        <v/>
      </c>
      <c r="H21" s="34" t="str">
        <f t="shared" si="0"/>
        <v/>
      </c>
      <c r="I21" s="12">
        <f t="shared" si="1"/>
        <v>0</v>
      </c>
      <c r="J21" s="11">
        <f t="shared" si="2"/>
        <v>0</v>
      </c>
    </row>
    <row r="22" spans="1:12" x14ac:dyDescent="0.3">
      <c r="A22" s="7">
        <v>20</v>
      </c>
      <c r="B22" s="26"/>
      <c r="C22" s="26"/>
      <c r="D22" s="26"/>
      <c r="E22" s="26"/>
      <c r="F22" s="26"/>
      <c r="G22" s="11" t="str">
        <f>IF(C22="","",VLOOKUP(C22,Sayfa2!$E$2:$F$9,2,FALSE))</f>
        <v/>
      </c>
      <c r="H22" s="34" t="str">
        <f t="shared" si="0"/>
        <v/>
      </c>
      <c r="I22" s="12">
        <f t="shared" si="1"/>
        <v>0</v>
      </c>
      <c r="J22" s="11">
        <f t="shared" si="2"/>
        <v>0</v>
      </c>
    </row>
    <row r="23" spans="1:12" x14ac:dyDescent="0.3">
      <c r="K23" s="9" t="s">
        <v>98</v>
      </c>
      <c r="L23" s="11">
        <f>SUM(J3:J22)</f>
        <v>0</v>
      </c>
    </row>
    <row r="24" spans="1:12" x14ac:dyDescent="0.3">
      <c r="C24" s="37" t="s">
        <v>21</v>
      </c>
      <c r="D24" s="37"/>
      <c r="E24" s="37"/>
      <c r="F24" s="37"/>
      <c r="G24" s="37"/>
      <c r="H24" s="37"/>
      <c r="I24" s="37"/>
      <c r="J24" s="37"/>
      <c r="K24" s="9" t="s">
        <v>97</v>
      </c>
      <c r="L24" s="13">
        <f>SUM(I3:I22)</f>
        <v>0</v>
      </c>
    </row>
    <row r="25" spans="1:12" x14ac:dyDescent="0.3">
      <c r="A25" s="6" t="s">
        <v>20</v>
      </c>
      <c r="B25" s="6" t="s">
        <v>139</v>
      </c>
      <c r="C25" s="6" t="s">
        <v>140</v>
      </c>
      <c r="D25" s="6" t="s">
        <v>36</v>
      </c>
      <c r="E25" s="6" t="s">
        <v>17</v>
      </c>
      <c r="F25" s="6" t="s">
        <v>5</v>
      </c>
      <c r="G25" s="6" t="s">
        <v>6</v>
      </c>
      <c r="H25" s="6" t="s">
        <v>7</v>
      </c>
      <c r="I25" s="6" t="s">
        <v>99</v>
      </c>
      <c r="J25" s="6" t="s">
        <v>8</v>
      </c>
    </row>
    <row r="26" spans="1:12" x14ac:dyDescent="0.3">
      <c r="A26" s="7">
        <v>1</v>
      </c>
      <c r="B26" s="26"/>
      <c r="C26" s="26"/>
      <c r="D26" s="26"/>
      <c r="E26" s="26"/>
      <c r="F26" s="26"/>
      <c r="G26" s="14" t="str">
        <f>IF(C26="","",VLOOKUP(C26,Sayfa2!$E$12:$F$14,2,FALSE))</f>
        <v/>
      </c>
      <c r="H26" s="34" t="str">
        <f>IF(E26="","",IF(F26=1,1,IF(AND(F26=2,E26="Başlıca Yazarlı"),0.8,IF(AND(F26&gt;2,E26="Başlıca Yazarlı"),0.5,IF(F26&lt;20,1/F26,IF(F26&lt;100,0.05,0.025))))))</f>
        <v/>
      </c>
      <c r="I26" s="12">
        <f>IF(B26="Doçentlik Sonrası",J26,0)</f>
        <v>0</v>
      </c>
      <c r="J26" s="14">
        <f>IF(AND(G26="",H26=""),0,G26*H26)</f>
        <v>0</v>
      </c>
    </row>
    <row r="27" spans="1:12" x14ac:dyDescent="0.3">
      <c r="A27" s="7">
        <v>2</v>
      </c>
      <c r="B27" s="26"/>
      <c r="C27" s="26"/>
      <c r="D27" s="26"/>
      <c r="E27" s="26"/>
      <c r="F27" s="26"/>
      <c r="G27" s="14" t="str">
        <f>IF(C27="","",VLOOKUP(C27,Sayfa2!$E$12:$F$14,2,FALSE))</f>
        <v/>
      </c>
      <c r="H27" s="34" t="str">
        <f t="shared" ref="H27:H45" si="3">IF(E27="","",IF(F27=1,1,IF(AND(F27=2,E27="Başlıca Yazarlı"),0.8,IF(AND(F27&gt;2,E27="Başlıca Yazarlı"),0.5,IF(F27&lt;20,1/F27,IF(F27&lt;100,0.05,0.025))))))</f>
        <v/>
      </c>
      <c r="I27" s="12">
        <f t="shared" ref="I27:I45" si="4">IF(B27="Doçentlik Sonrası",J27,0)</f>
        <v>0</v>
      </c>
      <c r="J27" s="14">
        <f t="shared" ref="J27:J45" si="5">IF(AND(G27="",H27=""),0,G27*H27)</f>
        <v>0</v>
      </c>
    </row>
    <row r="28" spans="1:12" x14ac:dyDescent="0.3">
      <c r="A28" s="7">
        <v>3</v>
      </c>
      <c r="B28" s="26"/>
      <c r="C28" s="26"/>
      <c r="D28" s="26"/>
      <c r="E28" s="26"/>
      <c r="F28" s="26"/>
      <c r="G28" s="14" t="str">
        <f>IF(C28="","",VLOOKUP(C28,Sayfa2!$E$12:$F$14,2,FALSE))</f>
        <v/>
      </c>
      <c r="H28" s="34" t="str">
        <f t="shared" si="3"/>
        <v/>
      </c>
      <c r="I28" s="12">
        <f t="shared" si="4"/>
        <v>0</v>
      </c>
      <c r="J28" s="14">
        <f t="shared" si="5"/>
        <v>0</v>
      </c>
    </row>
    <row r="29" spans="1:12" x14ac:dyDescent="0.3">
      <c r="A29" s="7">
        <v>4</v>
      </c>
      <c r="B29" s="26"/>
      <c r="C29" s="26"/>
      <c r="D29" s="26"/>
      <c r="E29" s="26"/>
      <c r="F29" s="26"/>
      <c r="G29" s="14" t="str">
        <f>IF(C29="","",VLOOKUP(C29,Sayfa2!$E$12:$F$14,2,FALSE))</f>
        <v/>
      </c>
      <c r="H29" s="34" t="str">
        <f t="shared" si="3"/>
        <v/>
      </c>
      <c r="I29" s="12">
        <f t="shared" si="4"/>
        <v>0</v>
      </c>
      <c r="J29" s="14">
        <f t="shared" si="5"/>
        <v>0</v>
      </c>
    </row>
    <row r="30" spans="1:12" x14ac:dyDescent="0.3">
      <c r="A30" s="7">
        <v>5</v>
      </c>
      <c r="B30" s="26"/>
      <c r="C30" s="26"/>
      <c r="D30" s="26"/>
      <c r="E30" s="26"/>
      <c r="F30" s="26"/>
      <c r="G30" s="14" t="str">
        <f>IF(C30="","",VLOOKUP(C30,Sayfa2!$E$12:$F$14,2,FALSE))</f>
        <v/>
      </c>
      <c r="H30" s="34" t="str">
        <f t="shared" si="3"/>
        <v/>
      </c>
      <c r="I30" s="12">
        <f t="shared" si="4"/>
        <v>0</v>
      </c>
      <c r="J30" s="14">
        <f t="shared" si="5"/>
        <v>0</v>
      </c>
    </row>
    <row r="31" spans="1:12" x14ac:dyDescent="0.3">
      <c r="A31" s="7">
        <v>6</v>
      </c>
      <c r="B31" s="26"/>
      <c r="C31" s="26"/>
      <c r="D31" s="26"/>
      <c r="E31" s="26"/>
      <c r="F31" s="26"/>
      <c r="G31" s="14" t="str">
        <f>IF(C31="","",VLOOKUP(C31,Sayfa2!$E$12:$F$14,2,FALSE))</f>
        <v/>
      </c>
      <c r="H31" s="34" t="str">
        <f t="shared" si="3"/>
        <v/>
      </c>
      <c r="I31" s="12">
        <f t="shared" si="4"/>
        <v>0</v>
      </c>
      <c r="J31" s="14">
        <f t="shared" si="5"/>
        <v>0</v>
      </c>
    </row>
    <row r="32" spans="1:12" x14ac:dyDescent="0.3">
      <c r="A32" s="7">
        <v>7</v>
      </c>
      <c r="B32" s="26"/>
      <c r="C32" s="26"/>
      <c r="D32" s="26"/>
      <c r="E32" s="26"/>
      <c r="F32" s="26"/>
      <c r="G32" s="14" t="str">
        <f>IF(C32="","",VLOOKUP(C32,Sayfa2!$E$12:$F$14,2,FALSE))</f>
        <v/>
      </c>
      <c r="H32" s="34" t="str">
        <f t="shared" si="3"/>
        <v/>
      </c>
      <c r="I32" s="12">
        <f t="shared" si="4"/>
        <v>0</v>
      </c>
      <c r="J32" s="14">
        <f t="shared" si="5"/>
        <v>0</v>
      </c>
    </row>
    <row r="33" spans="1:12" x14ac:dyDescent="0.3">
      <c r="A33" s="7">
        <v>8</v>
      </c>
      <c r="B33" s="26"/>
      <c r="C33" s="26"/>
      <c r="D33" s="26"/>
      <c r="E33" s="26"/>
      <c r="F33" s="26"/>
      <c r="G33" s="14" t="str">
        <f>IF(C33="","",VLOOKUP(C33,Sayfa2!$E$12:$F$14,2,FALSE))</f>
        <v/>
      </c>
      <c r="H33" s="34" t="str">
        <f t="shared" si="3"/>
        <v/>
      </c>
      <c r="I33" s="12">
        <f t="shared" si="4"/>
        <v>0</v>
      </c>
      <c r="J33" s="14">
        <f t="shared" si="5"/>
        <v>0</v>
      </c>
    </row>
    <row r="34" spans="1:12" x14ac:dyDescent="0.3">
      <c r="A34" s="7">
        <v>9</v>
      </c>
      <c r="B34" s="26"/>
      <c r="C34" s="26"/>
      <c r="D34" s="26"/>
      <c r="E34" s="26"/>
      <c r="F34" s="26"/>
      <c r="G34" s="14" t="str">
        <f>IF(C34="","",VLOOKUP(C34,Sayfa2!$E$12:$F$14,2,FALSE))</f>
        <v/>
      </c>
      <c r="H34" s="34" t="str">
        <f t="shared" si="3"/>
        <v/>
      </c>
      <c r="I34" s="12">
        <f t="shared" si="4"/>
        <v>0</v>
      </c>
      <c r="J34" s="14">
        <f t="shared" si="5"/>
        <v>0</v>
      </c>
    </row>
    <row r="35" spans="1:12" x14ac:dyDescent="0.3">
      <c r="A35" s="7">
        <v>10</v>
      </c>
      <c r="B35" s="26"/>
      <c r="C35" s="26"/>
      <c r="D35" s="26"/>
      <c r="E35" s="26"/>
      <c r="F35" s="26"/>
      <c r="G35" s="14" t="str">
        <f>IF(C35="","",VLOOKUP(C35,Sayfa2!$E$12:$F$14,2,FALSE))</f>
        <v/>
      </c>
      <c r="H35" s="34" t="str">
        <f t="shared" si="3"/>
        <v/>
      </c>
      <c r="I35" s="12">
        <f t="shared" si="4"/>
        <v>0</v>
      </c>
      <c r="J35" s="14">
        <f t="shared" si="5"/>
        <v>0</v>
      </c>
    </row>
    <row r="36" spans="1:12" x14ac:dyDescent="0.3">
      <c r="A36" s="7">
        <v>11</v>
      </c>
      <c r="B36" s="26"/>
      <c r="C36" s="26"/>
      <c r="D36" s="26"/>
      <c r="E36" s="26"/>
      <c r="F36" s="26"/>
      <c r="G36" s="14" t="str">
        <f>IF(C36="","",VLOOKUP(C36,Sayfa2!$E$12:$F$14,2,FALSE))</f>
        <v/>
      </c>
      <c r="H36" s="34" t="str">
        <f t="shared" si="3"/>
        <v/>
      </c>
      <c r="I36" s="12">
        <f t="shared" si="4"/>
        <v>0</v>
      </c>
      <c r="J36" s="14">
        <f t="shared" si="5"/>
        <v>0</v>
      </c>
    </row>
    <row r="37" spans="1:12" x14ac:dyDescent="0.3">
      <c r="A37" s="7">
        <v>12</v>
      </c>
      <c r="B37" s="26"/>
      <c r="C37" s="26"/>
      <c r="D37" s="26"/>
      <c r="E37" s="26"/>
      <c r="F37" s="26"/>
      <c r="G37" s="14" t="str">
        <f>IF(C37="","",VLOOKUP(C37,Sayfa2!$E$12:$F$14,2,FALSE))</f>
        <v/>
      </c>
      <c r="H37" s="34" t="str">
        <f t="shared" si="3"/>
        <v/>
      </c>
      <c r="I37" s="12">
        <f t="shared" si="4"/>
        <v>0</v>
      </c>
      <c r="J37" s="14">
        <f t="shared" si="5"/>
        <v>0</v>
      </c>
    </row>
    <row r="38" spans="1:12" x14ac:dyDescent="0.3">
      <c r="A38" s="7">
        <v>13</v>
      </c>
      <c r="B38" s="26"/>
      <c r="C38" s="26"/>
      <c r="D38" s="26"/>
      <c r="E38" s="26"/>
      <c r="F38" s="26"/>
      <c r="G38" s="14" t="str">
        <f>IF(C38="","",VLOOKUP(C38,Sayfa2!$E$12:$F$14,2,FALSE))</f>
        <v/>
      </c>
      <c r="H38" s="34" t="str">
        <f t="shared" si="3"/>
        <v/>
      </c>
      <c r="I38" s="12">
        <f t="shared" si="4"/>
        <v>0</v>
      </c>
      <c r="J38" s="14">
        <f t="shared" si="5"/>
        <v>0</v>
      </c>
    </row>
    <row r="39" spans="1:12" x14ac:dyDescent="0.3">
      <c r="A39" s="7">
        <v>14</v>
      </c>
      <c r="B39" s="26"/>
      <c r="C39" s="26"/>
      <c r="D39" s="26"/>
      <c r="E39" s="26"/>
      <c r="F39" s="26"/>
      <c r="G39" s="14" t="str">
        <f>IF(C39="","",VLOOKUP(C39,Sayfa2!$E$12:$F$14,2,FALSE))</f>
        <v/>
      </c>
      <c r="H39" s="34" t="str">
        <f t="shared" si="3"/>
        <v/>
      </c>
      <c r="I39" s="12">
        <f t="shared" si="4"/>
        <v>0</v>
      </c>
      <c r="J39" s="14">
        <f t="shared" si="5"/>
        <v>0</v>
      </c>
    </row>
    <row r="40" spans="1:12" x14ac:dyDescent="0.3">
      <c r="A40" s="7">
        <v>15</v>
      </c>
      <c r="B40" s="26"/>
      <c r="C40" s="26"/>
      <c r="D40" s="26"/>
      <c r="E40" s="26"/>
      <c r="F40" s="26"/>
      <c r="G40" s="14" t="str">
        <f>IF(C40="","",VLOOKUP(C40,Sayfa2!$E$12:$F$14,2,FALSE))</f>
        <v/>
      </c>
      <c r="H40" s="34" t="str">
        <f t="shared" si="3"/>
        <v/>
      </c>
      <c r="I40" s="12">
        <f t="shared" si="4"/>
        <v>0</v>
      </c>
      <c r="J40" s="14">
        <f t="shared" si="5"/>
        <v>0</v>
      </c>
    </row>
    <row r="41" spans="1:12" x14ac:dyDescent="0.3">
      <c r="A41" s="7">
        <v>16</v>
      </c>
      <c r="B41" s="26"/>
      <c r="C41" s="26"/>
      <c r="D41" s="26"/>
      <c r="E41" s="26"/>
      <c r="F41" s="26"/>
      <c r="G41" s="14" t="str">
        <f>IF(C41="","",VLOOKUP(C41,Sayfa2!$E$12:$F$14,2,FALSE))</f>
        <v/>
      </c>
      <c r="H41" s="34" t="str">
        <f t="shared" si="3"/>
        <v/>
      </c>
      <c r="I41" s="12">
        <f t="shared" si="4"/>
        <v>0</v>
      </c>
      <c r="J41" s="14">
        <f t="shared" si="5"/>
        <v>0</v>
      </c>
    </row>
    <row r="42" spans="1:12" x14ac:dyDescent="0.3">
      <c r="A42" s="7">
        <v>17</v>
      </c>
      <c r="B42" s="26"/>
      <c r="C42" s="26"/>
      <c r="D42" s="26"/>
      <c r="E42" s="26"/>
      <c r="F42" s="26"/>
      <c r="G42" s="14" t="str">
        <f>IF(C42="","",VLOOKUP(C42,Sayfa2!$E$12:$F$14,2,FALSE))</f>
        <v/>
      </c>
      <c r="H42" s="34" t="str">
        <f t="shared" si="3"/>
        <v/>
      </c>
      <c r="I42" s="12">
        <f t="shared" si="4"/>
        <v>0</v>
      </c>
      <c r="J42" s="14">
        <f t="shared" si="5"/>
        <v>0</v>
      </c>
    </row>
    <row r="43" spans="1:12" x14ac:dyDescent="0.3">
      <c r="A43" s="7">
        <v>18</v>
      </c>
      <c r="B43" s="26"/>
      <c r="C43" s="26"/>
      <c r="D43" s="26"/>
      <c r="E43" s="26"/>
      <c r="F43" s="26"/>
      <c r="G43" s="14" t="str">
        <f>IF(C43="","",VLOOKUP(C43,Sayfa2!$E$12:$F$14,2,FALSE))</f>
        <v/>
      </c>
      <c r="H43" s="34" t="str">
        <f t="shared" si="3"/>
        <v/>
      </c>
      <c r="I43" s="12">
        <f t="shared" si="4"/>
        <v>0</v>
      </c>
      <c r="J43" s="14">
        <f t="shared" si="5"/>
        <v>0</v>
      </c>
    </row>
    <row r="44" spans="1:12" x14ac:dyDescent="0.3">
      <c r="A44" s="7">
        <v>19</v>
      </c>
      <c r="B44" s="26"/>
      <c r="C44" s="26"/>
      <c r="D44" s="26"/>
      <c r="E44" s="26"/>
      <c r="F44" s="26"/>
      <c r="G44" s="14" t="str">
        <f>IF(C44="","",VLOOKUP(C44,Sayfa2!$E$12:$F$14,2,FALSE))</f>
        <v/>
      </c>
      <c r="H44" s="34" t="str">
        <f t="shared" si="3"/>
        <v/>
      </c>
      <c r="I44" s="12">
        <f t="shared" si="4"/>
        <v>0</v>
      </c>
      <c r="J44" s="14">
        <f t="shared" si="5"/>
        <v>0</v>
      </c>
    </row>
    <row r="45" spans="1:12" x14ac:dyDescent="0.3">
      <c r="A45" s="7">
        <v>20</v>
      </c>
      <c r="B45" s="26"/>
      <c r="C45" s="26"/>
      <c r="D45" s="26"/>
      <c r="E45" s="26"/>
      <c r="F45" s="26"/>
      <c r="G45" s="14" t="str">
        <f>IF(C45="","",VLOOKUP(C45,Sayfa2!$E$12:$F$14,2,FALSE))</f>
        <v/>
      </c>
      <c r="H45" s="34" t="str">
        <f t="shared" si="3"/>
        <v/>
      </c>
      <c r="I45" s="12">
        <f t="shared" si="4"/>
        <v>0</v>
      </c>
      <c r="J45" s="14">
        <f t="shared" si="5"/>
        <v>0</v>
      </c>
    </row>
    <row r="46" spans="1:12" x14ac:dyDescent="0.3">
      <c r="K46" s="9" t="s">
        <v>98</v>
      </c>
      <c r="L46" s="11">
        <f>SUM(J26:J45)</f>
        <v>0</v>
      </c>
    </row>
    <row r="47" spans="1:12" x14ac:dyDescent="0.3">
      <c r="C47" s="37" t="s">
        <v>35</v>
      </c>
      <c r="D47" s="37"/>
      <c r="E47" s="37"/>
      <c r="F47" s="37"/>
      <c r="G47" s="37"/>
      <c r="H47" s="37"/>
      <c r="I47" s="37"/>
      <c r="J47" s="37"/>
      <c r="K47" s="9" t="s">
        <v>97</v>
      </c>
      <c r="L47" s="13">
        <f>SUM(I26:I45)</f>
        <v>0</v>
      </c>
    </row>
    <row r="48" spans="1:12" x14ac:dyDescent="0.3">
      <c r="A48" s="6" t="s">
        <v>20</v>
      </c>
      <c r="B48" s="6" t="s">
        <v>139</v>
      </c>
      <c r="C48" s="6" t="s">
        <v>140</v>
      </c>
      <c r="D48" s="35" t="s">
        <v>36</v>
      </c>
      <c r="E48" s="35"/>
      <c r="F48" s="6" t="s">
        <v>5</v>
      </c>
      <c r="G48" s="6" t="s">
        <v>6</v>
      </c>
      <c r="H48" s="6" t="s">
        <v>7</v>
      </c>
      <c r="I48" s="6" t="s">
        <v>99</v>
      </c>
      <c r="J48" s="6" t="s">
        <v>8</v>
      </c>
    </row>
    <row r="49" spans="1:10" x14ac:dyDescent="0.3">
      <c r="A49" s="7">
        <v>1</v>
      </c>
      <c r="B49" s="26"/>
      <c r="C49" s="26"/>
      <c r="D49" s="26"/>
      <c r="E49" s="26"/>
      <c r="F49" s="26"/>
      <c r="G49" s="14" t="str">
        <f>IF(C49="","",VLOOKUP(C49,Sayfa2!$B$18:$C$27,2,FALSE))</f>
        <v/>
      </c>
      <c r="H49" s="15" t="str">
        <f t="shared" ref="H49" si="6">IF(F49="","",1/F49)</f>
        <v/>
      </c>
      <c r="I49" s="12">
        <f>IF(B49="Doçentlik Sonrası",J49,0)</f>
        <v>0</v>
      </c>
      <c r="J49" s="14">
        <f t="shared" ref="J49" si="7">IF(AND(G49="",H49=""),0,G49*H49)</f>
        <v>0</v>
      </c>
    </row>
    <row r="50" spans="1:10" x14ac:dyDescent="0.3">
      <c r="A50" s="7">
        <v>2</v>
      </c>
      <c r="B50" s="26"/>
      <c r="C50" s="26"/>
      <c r="D50" s="26"/>
      <c r="E50" s="26"/>
      <c r="F50" s="26"/>
      <c r="G50" s="14" t="str">
        <f>IF(C50="","",VLOOKUP(C50,Sayfa2!$B$18:$C$27,2,FALSE))</f>
        <v/>
      </c>
      <c r="H50" s="15" t="str">
        <f t="shared" ref="H50:H68" si="8">IF(F50="","",1/F50)</f>
        <v/>
      </c>
      <c r="I50" s="12">
        <f t="shared" ref="I50:I68" si="9">IF(B50="Doçentlik Sonrası",J50,0)</f>
        <v>0</v>
      </c>
      <c r="J50" s="14">
        <f t="shared" ref="J50:J68" si="10">IF(AND(G50="",H50=""),0,G50*H50)</f>
        <v>0</v>
      </c>
    </row>
    <row r="51" spans="1:10" x14ac:dyDescent="0.3">
      <c r="A51" s="7">
        <v>3</v>
      </c>
      <c r="B51" s="26"/>
      <c r="C51" s="26"/>
      <c r="D51" s="26"/>
      <c r="E51" s="26"/>
      <c r="F51" s="26"/>
      <c r="G51" s="14" t="str">
        <f>IF(C51="","",VLOOKUP(C51,Sayfa2!$B$18:$C$27,2,FALSE))</f>
        <v/>
      </c>
      <c r="H51" s="15" t="str">
        <f t="shared" si="8"/>
        <v/>
      </c>
      <c r="I51" s="12">
        <f t="shared" si="9"/>
        <v>0</v>
      </c>
      <c r="J51" s="14">
        <f t="shared" si="10"/>
        <v>0</v>
      </c>
    </row>
    <row r="52" spans="1:10" x14ac:dyDescent="0.3">
      <c r="A52" s="7">
        <v>4</v>
      </c>
      <c r="B52" s="26"/>
      <c r="C52" s="26"/>
      <c r="D52" s="26"/>
      <c r="E52" s="26"/>
      <c r="F52" s="26"/>
      <c r="G52" s="14" t="str">
        <f>IF(C52="","",VLOOKUP(C52,Sayfa2!$B$18:$C$27,2,FALSE))</f>
        <v/>
      </c>
      <c r="H52" s="15" t="str">
        <f t="shared" si="8"/>
        <v/>
      </c>
      <c r="I52" s="12">
        <f t="shared" si="9"/>
        <v>0</v>
      </c>
      <c r="J52" s="14">
        <f t="shared" si="10"/>
        <v>0</v>
      </c>
    </row>
    <row r="53" spans="1:10" x14ac:dyDescent="0.3">
      <c r="A53" s="7">
        <v>5</v>
      </c>
      <c r="B53" s="26"/>
      <c r="C53" s="26"/>
      <c r="D53" s="26"/>
      <c r="E53" s="26"/>
      <c r="F53" s="26"/>
      <c r="G53" s="14" t="str">
        <f>IF(C53="","",VLOOKUP(C53,Sayfa2!$B$18:$C$27,2,FALSE))</f>
        <v/>
      </c>
      <c r="H53" s="15" t="str">
        <f t="shared" si="8"/>
        <v/>
      </c>
      <c r="I53" s="12">
        <f t="shared" si="9"/>
        <v>0</v>
      </c>
      <c r="J53" s="14">
        <f t="shared" si="10"/>
        <v>0</v>
      </c>
    </row>
    <row r="54" spans="1:10" x14ac:dyDescent="0.3">
      <c r="A54" s="7">
        <v>6</v>
      </c>
      <c r="B54" s="26"/>
      <c r="C54" s="26"/>
      <c r="D54" s="26"/>
      <c r="E54" s="26"/>
      <c r="F54" s="26"/>
      <c r="G54" s="14" t="str">
        <f>IF(C54="","",VLOOKUP(C54,Sayfa2!$B$18:$C$27,2,FALSE))</f>
        <v/>
      </c>
      <c r="H54" s="15" t="str">
        <f t="shared" si="8"/>
        <v/>
      </c>
      <c r="I54" s="12">
        <f t="shared" si="9"/>
        <v>0</v>
      </c>
      <c r="J54" s="14">
        <f t="shared" si="10"/>
        <v>0</v>
      </c>
    </row>
    <row r="55" spans="1:10" x14ac:dyDescent="0.3">
      <c r="A55" s="7">
        <v>7</v>
      </c>
      <c r="B55" s="26"/>
      <c r="C55" s="26"/>
      <c r="D55" s="26"/>
      <c r="E55" s="26"/>
      <c r="F55" s="26"/>
      <c r="G55" s="14" t="str">
        <f>IF(C55="","",VLOOKUP(C55,Sayfa2!$B$18:$C$27,2,FALSE))</f>
        <v/>
      </c>
      <c r="H55" s="15" t="str">
        <f t="shared" si="8"/>
        <v/>
      </c>
      <c r="I55" s="12">
        <f t="shared" si="9"/>
        <v>0</v>
      </c>
      <c r="J55" s="14">
        <f t="shared" si="10"/>
        <v>0</v>
      </c>
    </row>
    <row r="56" spans="1:10" x14ac:dyDescent="0.3">
      <c r="A56" s="7">
        <v>8</v>
      </c>
      <c r="B56" s="26"/>
      <c r="C56" s="26"/>
      <c r="D56" s="26"/>
      <c r="E56" s="26"/>
      <c r="F56" s="26"/>
      <c r="G56" s="14" t="str">
        <f>IF(C56="","",VLOOKUP(C56,Sayfa2!$B$18:$C$27,2,FALSE))</f>
        <v/>
      </c>
      <c r="H56" s="15" t="str">
        <f t="shared" si="8"/>
        <v/>
      </c>
      <c r="I56" s="12">
        <f t="shared" si="9"/>
        <v>0</v>
      </c>
      <c r="J56" s="14">
        <f t="shared" si="10"/>
        <v>0</v>
      </c>
    </row>
    <row r="57" spans="1:10" x14ac:dyDescent="0.3">
      <c r="A57" s="7">
        <v>9</v>
      </c>
      <c r="B57" s="26"/>
      <c r="C57" s="26"/>
      <c r="D57" s="26"/>
      <c r="E57" s="26"/>
      <c r="F57" s="26"/>
      <c r="G57" s="14" t="str">
        <f>IF(C57="","",VLOOKUP(C57,Sayfa2!$B$18:$C$27,2,FALSE))</f>
        <v/>
      </c>
      <c r="H57" s="15" t="str">
        <f t="shared" si="8"/>
        <v/>
      </c>
      <c r="I57" s="12">
        <f t="shared" si="9"/>
        <v>0</v>
      </c>
      <c r="J57" s="14">
        <f t="shared" si="10"/>
        <v>0</v>
      </c>
    </row>
    <row r="58" spans="1:10" x14ac:dyDescent="0.3">
      <c r="A58" s="7">
        <v>10</v>
      </c>
      <c r="B58" s="26"/>
      <c r="C58" s="26"/>
      <c r="D58" s="26"/>
      <c r="E58" s="26"/>
      <c r="F58" s="26"/>
      <c r="G58" s="14" t="str">
        <f>IF(C58="","",VLOOKUP(C58,Sayfa2!$B$18:$C$27,2,FALSE))</f>
        <v/>
      </c>
      <c r="H58" s="15" t="str">
        <f t="shared" si="8"/>
        <v/>
      </c>
      <c r="I58" s="12">
        <f t="shared" si="9"/>
        <v>0</v>
      </c>
      <c r="J58" s="14">
        <f t="shared" si="10"/>
        <v>0</v>
      </c>
    </row>
    <row r="59" spans="1:10" x14ac:dyDescent="0.3">
      <c r="A59" s="7">
        <v>11</v>
      </c>
      <c r="B59" s="26"/>
      <c r="C59" s="26"/>
      <c r="D59" s="26"/>
      <c r="E59" s="26"/>
      <c r="F59" s="26"/>
      <c r="G59" s="14" t="str">
        <f>IF(C59="","",VLOOKUP(C59,Sayfa2!$B$18:$C$27,2,FALSE))</f>
        <v/>
      </c>
      <c r="H59" s="15" t="str">
        <f t="shared" si="8"/>
        <v/>
      </c>
      <c r="I59" s="12">
        <f t="shared" si="9"/>
        <v>0</v>
      </c>
      <c r="J59" s="14">
        <f t="shared" si="10"/>
        <v>0</v>
      </c>
    </row>
    <row r="60" spans="1:10" x14ac:dyDescent="0.3">
      <c r="A60" s="7">
        <v>12</v>
      </c>
      <c r="B60" s="26"/>
      <c r="C60" s="26"/>
      <c r="D60" s="26"/>
      <c r="E60" s="26"/>
      <c r="F60" s="26"/>
      <c r="G60" s="14" t="str">
        <f>IF(C60="","",VLOOKUP(C60,Sayfa2!$B$18:$C$27,2,FALSE))</f>
        <v/>
      </c>
      <c r="H60" s="15" t="str">
        <f t="shared" si="8"/>
        <v/>
      </c>
      <c r="I60" s="12">
        <f t="shared" si="9"/>
        <v>0</v>
      </c>
      <c r="J60" s="14">
        <f t="shared" si="10"/>
        <v>0</v>
      </c>
    </row>
    <row r="61" spans="1:10" x14ac:dyDescent="0.3">
      <c r="A61" s="7">
        <v>13</v>
      </c>
      <c r="B61" s="26"/>
      <c r="C61" s="26"/>
      <c r="D61" s="26"/>
      <c r="E61" s="26"/>
      <c r="F61" s="26"/>
      <c r="G61" s="14" t="str">
        <f>IF(C61="","",VLOOKUP(C61,Sayfa2!$B$18:$C$27,2,FALSE))</f>
        <v/>
      </c>
      <c r="H61" s="15" t="str">
        <f t="shared" si="8"/>
        <v/>
      </c>
      <c r="I61" s="12">
        <f t="shared" si="9"/>
        <v>0</v>
      </c>
      <c r="J61" s="14">
        <f t="shared" si="10"/>
        <v>0</v>
      </c>
    </row>
    <row r="62" spans="1:10" x14ac:dyDescent="0.3">
      <c r="A62" s="7">
        <v>14</v>
      </c>
      <c r="B62" s="26"/>
      <c r="C62" s="26"/>
      <c r="D62" s="26"/>
      <c r="E62" s="26"/>
      <c r="F62" s="26"/>
      <c r="G62" s="14" t="str">
        <f>IF(C62="","",VLOOKUP(C62,Sayfa2!$B$18:$C$27,2,FALSE))</f>
        <v/>
      </c>
      <c r="H62" s="15" t="str">
        <f t="shared" si="8"/>
        <v/>
      </c>
      <c r="I62" s="12">
        <f t="shared" si="9"/>
        <v>0</v>
      </c>
      <c r="J62" s="14">
        <f t="shared" si="10"/>
        <v>0</v>
      </c>
    </row>
    <row r="63" spans="1:10" x14ac:dyDescent="0.3">
      <c r="A63" s="7">
        <v>15</v>
      </c>
      <c r="B63" s="26"/>
      <c r="C63" s="26"/>
      <c r="D63" s="26"/>
      <c r="E63" s="26"/>
      <c r="F63" s="26"/>
      <c r="G63" s="14" t="str">
        <f>IF(C63="","",VLOOKUP(C63,Sayfa2!$B$18:$C$27,2,FALSE))</f>
        <v/>
      </c>
      <c r="H63" s="15" t="str">
        <f t="shared" si="8"/>
        <v/>
      </c>
      <c r="I63" s="12">
        <f t="shared" si="9"/>
        <v>0</v>
      </c>
      <c r="J63" s="14">
        <f t="shared" si="10"/>
        <v>0</v>
      </c>
    </row>
    <row r="64" spans="1:10" x14ac:dyDescent="0.3">
      <c r="A64" s="7">
        <v>16</v>
      </c>
      <c r="B64" s="26"/>
      <c r="C64" s="26"/>
      <c r="D64" s="26"/>
      <c r="E64" s="26"/>
      <c r="F64" s="26"/>
      <c r="G64" s="14" t="str">
        <f>IF(C64="","",VLOOKUP(C64,Sayfa2!$B$18:$C$27,2,FALSE))</f>
        <v/>
      </c>
      <c r="H64" s="15" t="str">
        <f t="shared" si="8"/>
        <v/>
      </c>
      <c r="I64" s="12">
        <f t="shared" si="9"/>
        <v>0</v>
      </c>
      <c r="J64" s="14">
        <f t="shared" si="10"/>
        <v>0</v>
      </c>
    </row>
    <row r="65" spans="1:13" x14ac:dyDescent="0.3">
      <c r="A65" s="7">
        <v>17</v>
      </c>
      <c r="B65" s="26"/>
      <c r="C65" s="26"/>
      <c r="D65" s="26"/>
      <c r="E65" s="26"/>
      <c r="F65" s="26"/>
      <c r="G65" s="14" t="str">
        <f>IF(C65="","",VLOOKUP(C65,Sayfa2!$B$18:$C$27,2,FALSE))</f>
        <v/>
      </c>
      <c r="H65" s="15" t="str">
        <f t="shared" si="8"/>
        <v/>
      </c>
      <c r="I65" s="12">
        <f t="shared" si="9"/>
        <v>0</v>
      </c>
      <c r="J65" s="14">
        <f t="shared" si="10"/>
        <v>0</v>
      </c>
    </row>
    <row r="66" spans="1:13" x14ac:dyDescent="0.3">
      <c r="A66" s="7">
        <v>18</v>
      </c>
      <c r="B66" s="26"/>
      <c r="C66" s="26"/>
      <c r="D66" s="26"/>
      <c r="E66" s="26"/>
      <c r="F66" s="26"/>
      <c r="G66" s="14" t="str">
        <f>IF(C66="","",VLOOKUP(C66,Sayfa2!$B$18:$C$27,2,FALSE))</f>
        <v/>
      </c>
      <c r="H66" s="15" t="str">
        <f t="shared" si="8"/>
        <v/>
      </c>
      <c r="I66" s="12">
        <f t="shared" si="9"/>
        <v>0</v>
      </c>
      <c r="J66" s="14">
        <f t="shared" si="10"/>
        <v>0</v>
      </c>
    </row>
    <row r="67" spans="1:13" x14ac:dyDescent="0.3">
      <c r="A67" s="7">
        <v>19</v>
      </c>
      <c r="B67" s="26"/>
      <c r="C67" s="26"/>
      <c r="D67" s="26"/>
      <c r="E67" s="26"/>
      <c r="F67" s="26"/>
      <c r="G67" s="14" t="str">
        <f>IF(C67="","",VLOOKUP(C67,Sayfa2!$B$18:$C$27,2,FALSE))</f>
        <v/>
      </c>
      <c r="H67" s="15" t="str">
        <f t="shared" si="8"/>
        <v/>
      </c>
      <c r="I67" s="12">
        <f t="shared" si="9"/>
        <v>0</v>
      </c>
      <c r="J67" s="14">
        <f t="shared" si="10"/>
        <v>0</v>
      </c>
    </row>
    <row r="68" spans="1:13" x14ac:dyDescent="0.3">
      <c r="A68" s="7">
        <v>20</v>
      </c>
      <c r="B68" s="26"/>
      <c r="C68" s="26"/>
      <c r="D68" s="26"/>
      <c r="E68" s="26"/>
      <c r="F68" s="26"/>
      <c r="G68" s="14" t="str">
        <f>IF(C68="","",VLOOKUP(C68,Sayfa2!$B$18:$C$27,2,FALSE))</f>
        <v/>
      </c>
      <c r="H68" s="15" t="str">
        <f t="shared" si="8"/>
        <v/>
      </c>
      <c r="I68" s="12">
        <f t="shared" si="9"/>
        <v>0</v>
      </c>
      <c r="J68" s="14">
        <f t="shared" si="10"/>
        <v>0</v>
      </c>
      <c r="M68" s="9"/>
    </row>
    <row r="69" spans="1:13" x14ac:dyDescent="0.3">
      <c r="K69" s="9" t="s">
        <v>98</v>
      </c>
      <c r="L69" s="11">
        <f>SUM(J49:J68)</f>
        <v>0</v>
      </c>
    </row>
    <row r="70" spans="1:13" x14ac:dyDescent="0.3">
      <c r="C70" s="37" t="s">
        <v>37</v>
      </c>
      <c r="D70" s="37"/>
      <c r="E70" s="37"/>
      <c r="F70" s="37"/>
      <c r="G70" s="37"/>
      <c r="H70" s="37"/>
      <c r="I70" s="37"/>
      <c r="J70" s="37"/>
      <c r="K70" s="9" t="s">
        <v>97</v>
      </c>
      <c r="L70" s="13">
        <f>SUM(I49:I68)</f>
        <v>0</v>
      </c>
    </row>
    <row r="71" spans="1:13" x14ac:dyDescent="0.3">
      <c r="A71" s="6" t="s">
        <v>20</v>
      </c>
      <c r="B71" s="6" t="s">
        <v>139</v>
      </c>
      <c r="C71" s="6" t="s">
        <v>140</v>
      </c>
      <c r="D71" s="35" t="s">
        <v>36</v>
      </c>
      <c r="E71" s="35"/>
      <c r="F71" s="6" t="s">
        <v>5</v>
      </c>
      <c r="G71" s="6" t="s">
        <v>6</v>
      </c>
      <c r="H71" s="6" t="s">
        <v>7</v>
      </c>
      <c r="I71" s="6" t="s">
        <v>99</v>
      </c>
      <c r="J71" s="6" t="s">
        <v>8</v>
      </c>
    </row>
    <row r="72" spans="1:13" x14ac:dyDescent="0.3">
      <c r="A72" s="7">
        <v>1</v>
      </c>
      <c r="B72" s="26"/>
      <c r="C72" s="26"/>
      <c r="D72" s="26"/>
      <c r="E72" s="26"/>
      <c r="F72" s="26"/>
      <c r="G72" s="14" t="str">
        <f>IF(C72="","",VLOOKUP(C72,Sayfa2!$F$18:$G$21,2,FALSE))</f>
        <v/>
      </c>
      <c r="H72" s="15" t="str">
        <f>IF(F72="","",IF(F72&lt;20,1/F72,IF(F72&lt;100,0.04,0.02)))</f>
        <v/>
      </c>
      <c r="I72" s="12">
        <f>IF(B72="Doçentlik Sonrası",J72,0)</f>
        <v>0</v>
      </c>
      <c r="J72" s="14">
        <f t="shared" ref="J72" si="11">IF(AND(G72="",H72=""),0,G72*H72)</f>
        <v>0</v>
      </c>
    </row>
    <row r="73" spans="1:13" x14ac:dyDescent="0.3">
      <c r="A73" s="7">
        <v>2</v>
      </c>
      <c r="B73" s="26"/>
      <c r="C73" s="26"/>
      <c r="D73" s="26"/>
      <c r="E73" s="26"/>
      <c r="F73" s="26"/>
      <c r="G73" s="14" t="str">
        <f>IF(C73="","",VLOOKUP(C73,Sayfa2!$F$18:$G$21,2,FALSE))</f>
        <v/>
      </c>
      <c r="H73" s="15" t="str">
        <f t="shared" ref="H73:H91" si="12">IF(F73="","",IF(F73&lt;20,1/F73,IF(F73&lt;100,0.04,0.02)))</f>
        <v/>
      </c>
      <c r="I73" s="12">
        <f t="shared" ref="I73:I91" si="13">IF(B73="Doçentlik Sonrası",J73,0)</f>
        <v>0</v>
      </c>
      <c r="J73" s="14">
        <f t="shared" ref="J73:J91" si="14">IF(AND(G73="",H73=""),0,G73*H73)</f>
        <v>0</v>
      </c>
    </row>
    <row r="74" spans="1:13" x14ac:dyDescent="0.3">
      <c r="A74" s="7">
        <v>3</v>
      </c>
      <c r="B74" s="26"/>
      <c r="C74" s="26"/>
      <c r="D74" s="26"/>
      <c r="E74" s="26"/>
      <c r="F74" s="26"/>
      <c r="G74" s="14" t="str">
        <f>IF(C74="","",VLOOKUP(C74,Sayfa2!$F$18:$G$21,2,FALSE))</f>
        <v/>
      </c>
      <c r="H74" s="15" t="str">
        <f t="shared" si="12"/>
        <v/>
      </c>
      <c r="I74" s="12">
        <f t="shared" si="13"/>
        <v>0</v>
      </c>
      <c r="J74" s="14">
        <f t="shared" si="14"/>
        <v>0</v>
      </c>
    </row>
    <row r="75" spans="1:13" x14ac:dyDescent="0.3">
      <c r="A75" s="7">
        <v>4</v>
      </c>
      <c r="B75" s="26"/>
      <c r="C75" s="26"/>
      <c r="D75" s="26"/>
      <c r="E75" s="26"/>
      <c r="F75" s="26"/>
      <c r="G75" s="14" t="str">
        <f>IF(C75="","",VLOOKUP(C75,Sayfa2!$F$18:$G$21,2,FALSE))</f>
        <v/>
      </c>
      <c r="H75" s="15" t="str">
        <f t="shared" si="12"/>
        <v/>
      </c>
      <c r="I75" s="12">
        <f t="shared" si="13"/>
        <v>0</v>
      </c>
      <c r="J75" s="14">
        <f t="shared" si="14"/>
        <v>0</v>
      </c>
    </row>
    <row r="76" spans="1:13" x14ac:dyDescent="0.3">
      <c r="A76" s="7">
        <v>5</v>
      </c>
      <c r="B76" s="26"/>
      <c r="C76" s="26"/>
      <c r="D76" s="26"/>
      <c r="E76" s="26"/>
      <c r="F76" s="26"/>
      <c r="G76" s="14" t="str">
        <f>IF(C76="","",VLOOKUP(C76,Sayfa2!$F$18:$G$21,2,FALSE))</f>
        <v/>
      </c>
      <c r="H76" s="15" t="str">
        <f t="shared" si="12"/>
        <v/>
      </c>
      <c r="I76" s="12">
        <f t="shared" si="13"/>
        <v>0</v>
      </c>
      <c r="J76" s="14">
        <f t="shared" si="14"/>
        <v>0</v>
      </c>
    </row>
    <row r="77" spans="1:13" x14ac:dyDescent="0.3">
      <c r="A77" s="7">
        <v>6</v>
      </c>
      <c r="B77" s="26"/>
      <c r="C77" s="26"/>
      <c r="D77" s="26"/>
      <c r="E77" s="26"/>
      <c r="F77" s="26"/>
      <c r="G77" s="14" t="str">
        <f>IF(C77="","",VLOOKUP(C77,Sayfa2!$F$18:$G$21,2,FALSE))</f>
        <v/>
      </c>
      <c r="H77" s="15" t="str">
        <f t="shared" si="12"/>
        <v/>
      </c>
      <c r="I77" s="12">
        <f t="shared" si="13"/>
        <v>0</v>
      </c>
      <c r="J77" s="14">
        <f t="shared" si="14"/>
        <v>0</v>
      </c>
    </row>
    <row r="78" spans="1:13" x14ac:dyDescent="0.3">
      <c r="A78" s="7">
        <v>7</v>
      </c>
      <c r="B78" s="26"/>
      <c r="C78" s="26"/>
      <c r="D78" s="26"/>
      <c r="E78" s="26"/>
      <c r="F78" s="26"/>
      <c r="G78" s="14" t="str">
        <f>IF(C78="","",VLOOKUP(C78,Sayfa2!$F$18:$G$21,2,FALSE))</f>
        <v/>
      </c>
      <c r="H78" s="15" t="str">
        <f t="shared" si="12"/>
        <v/>
      </c>
      <c r="I78" s="12">
        <f t="shared" si="13"/>
        <v>0</v>
      </c>
      <c r="J78" s="14">
        <f t="shared" si="14"/>
        <v>0</v>
      </c>
    </row>
    <row r="79" spans="1:13" x14ac:dyDescent="0.3">
      <c r="A79" s="7">
        <v>8</v>
      </c>
      <c r="B79" s="26"/>
      <c r="C79" s="26"/>
      <c r="D79" s="26"/>
      <c r="E79" s="26"/>
      <c r="F79" s="26"/>
      <c r="G79" s="14" t="str">
        <f>IF(C79="","",VLOOKUP(C79,Sayfa2!$F$18:$G$21,2,FALSE))</f>
        <v/>
      </c>
      <c r="H79" s="15" t="str">
        <f t="shared" si="12"/>
        <v/>
      </c>
      <c r="I79" s="12">
        <f t="shared" si="13"/>
        <v>0</v>
      </c>
      <c r="J79" s="14">
        <f t="shared" si="14"/>
        <v>0</v>
      </c>
    </row>
    <row r="80" spans="1:13" x14ac:dyDescent="0.3">
      <c r="A80" s="7">
        <v>9</v>
      </c>
      <c r="B80" s="26"/>
      <c r="C80" s="26"/>
      <c r="D80" s="26"/>
      <c r="E80" s="26"/>
      <c r="F80" s="26"/>
      <c r="G80" s="14" t="str">
        <f>IF(C80="","",VLOOKUP(C80,Sayfa2!$F$18:$G$21,2,FALSE))</f>
        <v/>
      </c>
      <c r="H80" s="15" t="str">
        <f t="shared" si="12"/>
        <v/>
      </c>
      <c r="I80" s="12">
        <f t="shared" si="13"/>
        <v>0</v>
      </c>
      <c r="J80" s="14">
        <f t="shared" si="14"/>
        <v>0</v>
      </c>
    </row>
    <row r="81" spans="1:13" x14ac:dyDescent="0.3">
      <c r="A81" s="7">
        <v>10</v>
      </c>
      <c r="B81" s="26"/>
      <c r="C81" s="26"/>
      <c r="D81" s="26"/>
      <c r="E81" s="26"/>
      <c r="F81" s="26"/>
      <c r="G81" s="14" t="str">
        <f>IF(C81="","",VLOOKUP(C81,Sayfa2!$F$18:$G$21,2,FALSE))</f>
        <v/>
      </c>
      <c r="H81" s="15" t="str">
        <f t="shared" si="12"/>
        <v/>
      </c>
      <c r="I81" s="12">
        <f t="shared" si="13"/>
        <v>0</v>
      </c>
      <c r="J81" s="14">
        <f t="shared" si="14"/>
        <v>0</v>
      </c>
    </row>
    <row r="82" spans="1:13" x14ac:dyDescent="0.3">
      <c r="A82" s="7">
        <v>11</v>
      </c>
      <c r="B82" s="26"/>
      <c r="C82" s="26"/>
      <c r="D82" s="26"/>
      <c r="E82" s="26"/>
      <c r="F82" s="26"/>
      <c r="G82" s="14" t="str">
        <f>IF(C82="","",VLOOKUP(C82,Sayfa2!$F$18:$G$21,2,FALSE))</f>
        <v/>
      </c>
      <c r="H82" s="15" t="str">
        <f t="shared" si="12"/>
        <v/>
      </c>
      <c r="I82" s="12">
        <f t="shared" si="13"/>
        <v>0</v>
      </c>
      <c r="J82" s="14">
        <f t="shared" si="14"/>
        <v>0</v>
      </c>
    </row>
    <row r="83" spans="1:13" x14ac:dyDescent="0.3">
      <c r="A83" s="7">
        <v>12</v>
      </c>
      <c r="B83" s="26"/>
      <c r="C83" s="26"/>
      <c r="D83" s="26"/>
      <c r="E83" s="26"/>
      <c r="F83" s="26"/>
      <c r="G83" s="14" t="str">
        <f>IF(C83="","",VLOOKUP(C83,Sayfa2!$F$18:$G$21,2,FALSE))</f>
        <v/>
      </c>
      <c r="H83" s="15" t="str">
        <f t="shared" si="12"/>
        <v/>
      </c>
      <c r="I83" s="12">
        <f t="shared" si="13"/>
        <v>0</v>
      </c>
      <c r="J83" s="14">
        <f t="shared" si="14"/>
        <v>0</v>
      </c>
    </row>
    <row r="84" spans="1:13" x14ac:dyDescent="0.3">
      <c r="A84" s="7">
        <v>13</v>
      </c>
      <c r="B84" s="26"/>
      <c r="C84" s="26"/>
      <c r="D84" s="26"/>
      <c r="E84" s="26"/>
      <c r="F84" s="26"/>
      <c r="G84" s="14" t="str">
        <f>IF(C84="","",VLOOKUP(C84,Sayfa2!$F$18:$G$21,2,FALSE))</f>
        <v/>
      </c>
      <c r="H84" s="15" t="str">
        <f t="shared" si="12"/>
        <v/>
      </c>
      <c r="I84" s="12">
        <f t="shared" si="13"/>
        <v>0</v>
      </c>
      <c r="J84" s="14">
        <f t="shared" si="14"/>
        <v>0</v>
      </c>
    </row>
    <row r="85" spans="1:13" x14ac:dyDescent="0.3">
      <c r="A85" s="7">
        <v>14</v>
      </c>
      <c r="B85" s="26"/>
      <c r="C85" s="26"/>
      <c r="D85" s="26"/>
      <c r="E85" s="26"/>
      <c r="F85" s="26"/>
      <c r="G85" s="14" t="str">
        <f>IF(C85="","",VLOOKUP(C85,Sayfa2!$F$18:$G$21,2,FALSE))</f>
        <v/>
      </c>
      <c r="H85" s="15" t="str">
        <f t="shared" si="12"/>
        <v/>
      </c>
      <c r="I85" s="12">
        <f t="shared" si="13"/>
        <v>0</v>
      </c>
      <c r="J85" s="14">
        <f t="shared" si="14"/>
        <v>0</v>
      </c>
    </row>
    <row r="86" spans="1:13" x14ac:dyDescent="0.3">
      <c r="A86" s="7">
        <v>15</v>
      </c>
      <c r="B86" s="26"/>
      <c r="C86" s="26"/>
      <c r="D86" s="26"/>
      <c r="E86" s="26"/>
      <c r="F86" s="26"/>
      <c r="G86" s="14" t="str">
        <f>IF(C86="","",VLOOKUP(C86,Sayfa2!$F$18:$G$21,2,FALSE))</f>
        <v/>
      </c>
      <c r="H86" s="15" t="str">
        <f t="shared" si="12"/>
        <v/>
      </c>
      <c r="I86" s="12">
        <f t="shared" si="13"/>
        <v>0</v>
      </c>
      <c r="J86" s="14">
        <f t="shared" si="14"/>
        <v>0</v>
      </c>
    </row>
    <row r="87" spans="1:13" x14ac:dyDescent="0.3">
      <c r="A87" s="7">
        <v>16</v>
      </c>
      <c r="B87" s="26"/>
      <c r="C87" s="26"/>
      <c r="D87" s="26"/>
      <c r="E87" s="26"/>
      <c r="F87" s="26"/>
      <c r="G87" s="14" t="str">
        <f>IF(C87="","",VLOOKUP(C87,Sayfa2!$F$18:$G$21,2,FALSE))</f>
        <v/>
      </c>
      <c r="H87" s="15" t="str">
        <f t="shared" si="12"/>
        <v/>
      </c>
      <c r="I87" s="12">
        <f t="shared" si="13"/>
        <v>0</v>
      </c>
      <c r="J87" s="14">
        <f t="shared" si="14"/>
        <v>0</v>
      </c>
    </row>
    <row r="88" spans="1:13" x14ac:dyDescent="0.3">
      <c r="A88" s="7">
        <v>17</v>
      </c>
      <c r="B88" s="26"/>
      <c r="C88" s="26"/>
      <c r="D88" s="26"/>
      <c r="E88" s="26"/>
      <c r="F88" s="26"/>
      <c r="G88" s="14" t="str">
        <f>IF(C88="","",VLOOKUP(C88,Sayfa2!$F$18:$G$21,2,FALSE))</f>
        <v/>
      </c>
      <c r="H88" s="15" t="str">
        <f t="shared" si="12"/>
        <v/>
      </c>
      <c r="I88" s="12">
        <f t="shared" si="13"/>
        <v>0</v>
      </c>
      <c r="J88" s="14">
        <f t="shared" si="14"/>
        <v>0</v>
      </c>
    </row>
    <row r="89" spans="1:13" x14ac:dyDescent="0.3">
      <c r="A89" s="7">
        <v>18</v>
      </c>
      <c r="B89" s="26"/>
      <c r="C89" s="26"/>
      <c r="D89" s="26"/>
      <c r="E89" s="26"/>
      <c r="F89" s="26"/>
      <c r="G89" s="14" t="str">
        <f>IF(C89="","",VLOOKUP(C89,Sayfa2!$F$18:$G$21,2,FALSE))</f>
        <v/>
      </c>
      <c r="H89" s="15" t="str">
        <f t="shared" si="12"/>
        <v/>
      </c>
      <c r="I89" s="12">
        <f t="shared" si="13"/>
        <v>0</v>
      </c>
      <c r="J89" s="14">
        <f t="shared" si="14"/>
        <v>0</v>
      </c>
    </row>
    <row r="90" spans="1:13" x14ac:dyDescent="0.3">
      <c r="A90" s="7">
        <v>19</v>
      </c>
      <c r="B90" s="26"/>
      <c r="C90" s="26"/>
      <c r="D90" s="26"/>
      <c r="E90" s="26"/>
      <c r="F90" s="26"/>
      <c r="G90" s="14" t="str">
        <f>IF(C90="","",VLOOKUP(C90,Sayfa2!$F$18:$G$21,2,FALSE))</f>
        <v/>
      </c>
      <c r="H90" s="15" t="str">
        <f t="shared" si="12"/>
        <v/>
      </c>
      <c r="I90" s="12">
        <f t="shared" si="13"/>
        <v>0</v>
      </c>
      <c r="J90" s="14">
        <f t="shared" si="14"/>
        <v>0</v>
      </c>
    </row>
    <row r="91" spans="1:13" x14ac:dyDescent="0.3">
      <c r="A91" s="7">
        <v>20</v>
      </c>
      <c r="B91" s="26"/>
      <c r="C91" s="26"/>
      <c r="D91" s="26"/>
      <c r="E91" s="26"/>
      <c r="F91" s="26"/>
      <c r="G91" s="14" t="str">
        <f>IF(C91="","",VLOOKUP(C91,Sayfa2!$F$18:$G$21,2,FALSE))</f>
        <v/>
      </c>
      <c r="H91" s="15" t="str">
        <f t="shared" si="12"/>
        <v/>
      </c>
      <c r="I91" s="12">
        <f t="shared" si="13"/>
        <v>0</v>
      </c>
      <c r="J91" s="14">
        <f t="shared" si="14"/>
        <v>0</v>
      </c>
      <c r="M91" s="9" t="s">
        <v>97</v>
      </c>
    </row>
    <row r="92" spans="1:13" x14ac:dyDescent="0.3">
      <c r="K92" s="9" t="s">
        <v>98</v>
      </c>
      <c r="L92" s="11">
        <f>SUMIF($C$72:$C$91,"BKCI kapsamındaki kitap",J72:J91)+SUMIF($C$72:$C$91,"BKCI kapsamındaki kitapta bölüm",J72:J91)+IF(Değerlendirme!$E$1="Filoloji Temel Alanı",MIN((SUMIF(C72:C91,"Diğer uluslararası/ulusal kitap",J72:J91)+(SUMIF(C72:C91,"Diğer uluslararası/ulusal kitap",J72:J91))),30),MIN((SUMIF(C72:C91,"Diğer uluslararası/ulusal kitap",J72:J91)+(SUMIF(C72:C91,"Diğer uluslararası/ulusal kitap",J72:J91))),5))</f>
        <v>0</v>
      </c>
    </row>
    <row r="93" spans="1:13" x14ac:dyDescent="0.3">
      <c r="C93" s="37" t="s">
        <v>38</v>
      </c>
      <c r="D93" s="37"/>
      <c r="E93" s="37"/>
      <c r="F93" s="37"/>
      <c r="G93" s="37"/>
      <c r="H93" s="37"/>
      <c r="I93" s="37"/>
      <c r="J93" s="37"/>
      <c r="K93" s="9" t="s">
        <v>97</v>
      </c>
      <c r="L93" s="13">
        <f>SUMIF($C$72:$C$91,"BKCI kapsamındaki kitap",I72:I91)+SUMIF($C$72:$C$91,"BKCI kapsamındaki kitapta bölüm",I72:I91)+IF(Değerlendirme!$E$1="Filoloji Temel Alanı",MIN((SUMIF(C72:C91,"Diğer uluslararası/ulusal kitap",I72:I91)+(SUMIF(C72:C91,"Diğer uluslararası/ulusal kitap",I72:I91))),30),MIN((SUMIF(C72:C91,"Diğer uluslararası/ulusal kitap",I72:I91)+(SUMIF(C72:C91,"Diğer uluslararası/ulusal kitap",I72:I91))),5))</f>
        <v>0</v>
      </c>
    </row>
    <row r="94" spans="1:13" x14ac:dyDescent="0.3">
      <c r="A94" s="6" t="s">
        <v>20</v>
      </c>
      <c r="B94" s="6" t="s">
        <v>139</v>
      </c>
      <c r="C94" s="6" t="s">
        <v>140</v>
      </c>
      <c r="D94" s="35" t="s">
        <v>43</v>
      </c>
      <c r="E94" s="35"/>
      <c r="F94" s="6" t="s">
        <v>44</v>
      </c>
      <c r="G94" s="6" t="s">
        <v>6</v>
      </c>
      <c r="H94" s="6" t="s">
        <v>7</v>
      </c>
      <c r="I94" s="6" t="s">
        <v>99</v>
      </c>
      <c r="J94" s="6" t="s">
        <v>8</v>
      </c>
    </row>
    <row r="95" spans="1:13" x14ac:dyDescent="0.3">
      <c r="A95" s="7"/>
      <c r="B95" s="7"/>
      <c r="C95" s="5">
        <v>1</v>
      </c>
      <c r="D95" s="36" t="s">
        <v>39</v>
      </c>
      <c r="E95" s="36"/>
      <c r="F95" s="26"/>
      <c r="G95" s="5">
        <v>3</v>
      </c>
      <c r="H95" s="10">
        <v>1</v>
      </c>
      <c r="I95" s="12">
        <f>IF(B95="Doçentlik Sonrası",J95,0)</f>
        <v>0</v>
      </c>
      <c r="J95" s="14">
        <f>G95*F95</f>
        <v>0</v>
      </c>
    </row>
    <row r="96" spans="1:13" x14ac:dyDescent="0.3">
      <c r="A96" s="7"/>
      <c r="B96" s="7"/>
      <c r="C96" s="5">
        <v>2</v>
      </c>
      <c r="D96" s="36" t="s">
        <v>40</v>
      </c>
      <c r="E96" s="36"/>
      <c r="F96" s="26"/>
      <c r="G96" s="5">
        <v>2</v>
      </c>
      <c r="H96" s="10">
        <v>1</v>
      </c>
      <c r="I96" s="12">
        <f t="shared" ref="I96:I98" si="15">IF(B96="Doçentlik Sonrası",J96,0)</f>
        <v>0</v>
      </c>
      <c r="J96" s="14">
        <f t="shared" ref="J96:J98" si="16">G96*F96</f>
        <v>0</v>
      </c>
    </row>
    <row r="97" spans="1:12" x14ac:dyDescent="0.3">
      <c r="A97" s="7"/>
      <c r="B97" s="7"/>
      <c r="C97" s="5">
        <v>3</v>
      </c>
      <c r="D97" s="36" t="s">
        <v>41</v>
      </c>
      <c r="E97" s="36"/>
      <c r="F97" s="26"/>
      <c r="G97" s="5">
        <v>2</v>
      </c>
      <c r="H97" s="10">
        <v>1</v>
      </c>
      <c r="I97" s="12">
        <f t="shared" si="15"/>
        <v>0</v>
      </c>
      <c r="J97" s="14">
        <f t="shared" si="16"/>
        <v>0</v>
      </c>
    </row>
    <row r="98" spans="1:12" x14ac:dyDescent="0.3">
      <c r="A98" s="7"/>
      <c r="B98" s="7"/>
      <c r="C98" s="5">
        <v>4</v>
      </c>
      <c r="D98" s="36" t="s">
        <v>42</v>
      </c>
      <c r="E98" s="36"/>
      <c r="F98" s="26"/>
      <c r="G98" s="5">
        <v>1</v>
      </c>
      <c r="H98" s="10">
        <v>1</v>
      </c>
      <c r="I98" s="12">
        <f t="shared" si="15"/>
        <v>0</v>
      </c>
      <c r="J98" s="14">
        <f t="shared" si="16"/>
        <v>0</v>
      </c>
    </row>
    <row r="99" spans="1:12" x14ac:dyDescent="0.3">
      <c r="K99" s="9" t="s">
        <v>98</v>
      </c>
      <c r="L99" s="14">
        <f>SUM(J95:J98)</f>
        <v>0</v>
      </c>
    </row>
    <row r="100" spans="1:12" x14ac:dyDescent="0.3">
      <c r="C100" s="37" t="s">
        <v>45</v>
      </c>
      <c r="D100" s="37"/>
      <c r="E100" s="37"/>
      <c r="F100" s="37"/>
      <c r="G100" s="37"/>
      <c r="H100" s="37"/>
      <c r="I100" s="37"/>
      <c r="J100" s="37"/>
      <c r="K100" s="9" t="s">
        <v>97</v>
      </c>
      <c r="L100" s="16">
        <f>SUM(I95:I98)</f>
        <v>0</v>
      </c>
    </row>
    <row r="101" spans="1:12" x14ac:dyDescent="0.3">
      <c r="A101" s="6" t="s">
        <v>20</v>
      </c>
      <c r="B101" s="6" t="s">
        <v>139</v>
      </c>
      <c r="C101" s="6" t="s">
        <v>140</v>
      </c>
      <c r="D101" s="35" t="s">
        <v>36</v>
      </c>
      <c r="E101" s="35"/>
      <c r="F101" s="6"/>
      <c r="G101" s="6" t="s">
        <v>6</v>
      </c>
      <c r="H101" s="6" t="s">
        <v>7</v>
      </c>
      <c r="I101" s="6" t="s">
        <v>99</v>
      </c>
      <c r="J101" s="6" t="s">
        <v>8</v>
      </c>
    </row>
    <row r="102" spans="1:12" x14ac:dyDescent="0.3">
      <c r="A102" s="7">
        <v>1</v>
      </c>
      <c r="B102" s="26"/>
      <c r="C102" s="26"/>
      <c r="D102" s="26"/>
      <c r="E102" s="26"/>
      <c r="F102" s="7"/>
      <c r="G102" s="7" t="str">
        <f>IF(C102="","",VLOOKUP(C102,Sayfa2!$I$18:$J$21,2,FALSE))</f>
        <v/>
      </c>
      <c r="H102" s="15" t="str">
        <f>IF(G102="","",1)</f>
        <v/>
      </c>
      <c r="I102" s="12">
        <f>IF(B102="Doçentlik Sonrası",J102,0)</f>
        <v>0</v>
      </c>
      <c r="J102" s="14">
        <f>IF(AND(G102="",H102=""),0,G102*H102)</f>
        <v>0</v>
      </c>
    </row>
    <row r="103" spans="1:12" x14ac:dyDescent="0.3">
      <c r="A103" s="7">
        <v>2</v>
      </c>
      <c r="B103" s="26"/>
      <c r="C103" s="26"/>
      <c r="D103" s="26"/>
      <c r="E103" s="26"/>
      <c r="F103" s="7"/>
      <c r="G103" s="7" t="str">
        <f>IF(C103="","",VLOOKUP(C103,Sayfa2!$I$18:$J$21,2,FALSE))</f>
        <v/>
      </c>
      <c r="H103" s="15" t="str">
        <f t="shared" ref="H103:H121" si="17">IF(G103="","",1)</f>
        <v/>
      </c>
      <c r="I103" s="12">
        <f t="shared" ref="I103:I121" si="18">IF(B103="Doçentlik Sonrası",J103,0)</f>
        <v>0</v>
      </c>
      <c r="J103" s="14">
        <f t="shared" ref="J103:J121" si="19">IF(AND(G103="",H103=""),0,G103*H103)</f>
        <v>0</v>
      </c>
    </row>
    <row r="104" spans="1:12" x14ac:dyDescent="0.3">
      <c r="A104" s="7">
        <v>3</v>
      </c>
      <c r="B104" s="26"/>
      <c r="C104" s="26"/>
      <c r="D104" s="26"/>
      <c r="E104" s="26"/>
      <c r="F104" s="7"/>
      <c r="G104" s="7" t="str">
        <f>IF(C104="","",VLOOKUP(C104,Sayfa2!$I$18:$J$21,2,FALSE))</f>
        <v/>
      </c>
      <c r="H104" s="15" t="str">
        <f t="shared" si="17"/>
        <v/>
      </c>
      <c r="I104" s="12">
        <f t="shared" si="18"/>
        <v>0</v>
      </c>
      <c r="J104" s="14">
        <f t="shared" si="19"/>
        <v>0</v>
      </c>
    </row>
    <row r="105" spans="1:12" x14ac:dyDescent="0.3">
      <c r="A105" s="7">
        <v>4</v>
      </c>
      <c r="B105" s="26"/>
      <c r="C105" s="26"/>
      <c r="D105" s="26"/>
      <c r="E105" s="26"/>
      <c r="F105" s="7"/>
      <c r="G105" s="7" t="str">
        <f>IF(C105="","",VLOOKUP(C105,Sayfa2!$I$18:$J$21,2,FALSE))</f>
        <v/>
      </c>
      <c r="H105" s="15" t="str">
        <f t="shared" si="17"/>
        <v/>
      </c>
      <c r="I105" s="12">
        <f t="shared" si="18"/>
        <v>0</v>
      </c>
      <c r="J105" s="14">
        <f t="shared" si="19"/>
        <v>0</v>
      </c>
    </row>
    <row r="106" spans="1:12" x14ac:dyDescent="0.3">
      <c r="A106" s="7">
        <v>5</v>
      </c>
      <c r="B106" s="26"/>
      <c r="C106" s="26"/>
      <c r="D106" s="26"/>
      <c r="E106" s="26"/>
      <c r="F106" s="7"/>
      <c r="G106" s="7" t="str">
        <f>IF(C106="","",VLOOKUP(C106,Sayfa2!$I$18:$J$21,2,FALSE))</f>
        <v/>
      </c>
      <c r="H106" s="15" t="str">
        <f t="shared" si="17"/>
        <v/>
      </c>
      <c r="I106" s="12">
        <f t="shared" si="18"/>
        <v>0</v>
      </c>
      <c r="J106" s="14">
        <f t="shared" si="19"/>
        <v>0</v>
      </c>
    </row>
    <row r="107" spans="1:12" x14ac:dyDescent="0.3">
      <c r="A107" s="7">
        <v>6</v>
      </c>
      <c r="B107" s="26"/>
      <c r="C107" s="26"/>
      <c r="D107" s="26"/>
      <c r="E107" s="26"/>
      <c r="F107" s="7"/>
      <c r="G107" s="7" t="str">
        <f>IF(C107="","",VLOOKUP(C107,Sayfa2!$I$18:$J$21,2,FALSE))</f>
        <v/>
      </c>
      <c r="H107" s="15" t="str">
        <f t="shared" si="17"/>
        <v/>
      </c>
      <c r="I107" s="12">
        <f t="shared" si="18"/>
        <v>0</v>
      </c>
      <c r="J107" s="14">
        <f t="shared" si="19"/>
        <v>0</v>
      </c>
    </row>
    <row r="108" spans="1:12" x14ac:dyDescent="0.3">
      <c r="A108" s="7">
        <v>7</v>
      </c>
      <c r="B108" s="26"/>
      <c r="C108" s="26"/>
      <c r="D108" s="26"/>
      <c r="E108" s="26"/>
      <c r="F108" s="7"/>
      <c r="G108" s="7" t="str">
        <f>IF(C108="","",VLOOKUP(C108,Sayfa2!$I$18:$J$21,2,FALSE))</f>
        <v/>
      </c>
      <c r="H108" s="15" t="str">
        <f t="shared" si="17"/>
        <v/>
      </c>
      <c r="I108" s="12">
        <f t="shared" si="18"/>
        <v>0</v>
      </c>
      <c r="J108" s="14">
        <f t="shared" si="19"/>
        <v>0</v>
      </c>
    </row>
    <row r="109" spans="1:12" x14ac:dyDescent="0.3">
      <c r="A109" s="7">
        <v>8</v>
      </c>
      <c r="B109" s="26"/>
      <c r="C109" s="26"/>
      <c r="D109" s="26"/>
      <c r="E109" s="26"/>
      <c r="F109" s="7"/>
      <c r="G109" s="7" t="str">
        <f>IF(C109="","",VLOOKUP(C109,Sayfa2!$I$18:$J$21,2,FALSE))</f>
        <v/>
      </c>
      <c r="H109" s="15" t="str">
        <f t="shared" si="17"/>
        <v/>
      </c>
      <c r="I109" s="12">
        <f t="shared" si="18"/>
        <v>0</v>
      </c>
      <c r="J109" s="14">
        <f t="shared" si="19"/>
        <v>0</v>
      </c>
    </row>
    <row r="110" spans="1:12" x14ac:dyDescent="0.3">
      <c r="A110" s="7">
        <v>9</v>
      </c>
      <c r="B110" s="26"/>
      <c r="C110" s="26"/>
      <c r="D110" s="26"/>
      <c r="E110" s="26"/>
      <c r="F110" s="7"/>
      <c r="G110" s="7" t="str">
        <f>IF(C110="","",VLOOKUP(C110,Sayfa2!$I$18:$J$21,2,FALSE))</f>
        <v/>
      </c>
      <c r="H110" s="15" t="str">
        <f t="shared" si="17"/>
        <v/>
      </c>
      <c r="I110" s="12">
        <f t="shared" si="18"/>
        <v>0</v>
      </c>
      <c r="J110" s="14">
        <f t="shared" si="19"/>
        <v>0</v>
      </c>
    </row>
    <row r="111" spans="1:12" x14ac:dyDescent="0.3">
      <c r="A111" s="7">
        <v>10</v>
      </c>
      <c r="B111" s="26"/>
      <c r="C111" s="26"/>
      <c r="D111" s="26"/>
      <c r="E111" s="26"/>
      <c r="F111" s="7"/>
      <c r="G111" s="7" t="str">
        <f>IF(C111="","",VLOOKUP(C111,Sayfa2!$I$18:$J$21,2,FALSE))</f>
        <v/>
      </c>
      <c r="H111" s="15" t="str">
        <f t="shared" si="17"/>
        <v/>
      </c>
      <c r="I111" s="12">
        <f t="shared" si="18"/>
        <v>0</v>
      </c>
      <c r="J111" s="14">
        <f t="shared" si="19"/>
        <v>0</v>
      </c>
    </row>
    <row r="112" spans="1:12" x14ac:dyDescent="0.3">
      <c r="A112" s="7">
        <v>11</v>
      </c>
      <c r="B112" s="26"/>
      <c r="C112" s="26"/>
      <c r="D112" s="26"/>
      <c r="E112" s="26"/>
      <c r="F112" s="7"/>
      <c r="G112" s="7" t="str">
        <f>IF(C112="","",VLOOKUP(C112,Sayfa2!$I$18:$J$21,2,FALSE))</f>
        <v/>
      </c>
      <c r="H112" s="15" t="str">
        <f t="shared" si="17"/>
        <v/>
      </c>
      <c r="I112" s="12">
        <f t="shared" si="18"/>
        <v>0</v>
      </c>
      <c r="J112" s="14">
        <f t="shared" si="19"/>
        <v>0</v>
      </c>
    </row>
    <row r="113" spans="1:12" x14ac:dyDescent="0.3">
      <c r="A113" s="7">
        <v>12</v>
      </c>
      <c r="B113" s="26"/>
      <c r="C113" s="26"/>
      <c r="D113" s="26"/>
      <c r="E113" s="26"/>
      <c r="F113" s="7"/>
      <c r="G113" s="7" t="str">
        <f>IF(C113="","",VLOOKUP(C113,Sayfa2!$I$18:$J$21,2,FALSE))</f>
        <v/>
      </c>
      <c r="H113" s="15" t="str">
        <f t="shared" si="17"/>
        <v/>
      </c>
      <c r="I113" s="12">
        <f t="shared" si="18"/>
        <v>0</v>
      </c>
      <c r="J113" s="14">
        <f t="shared" si="19"/>
        <v>0</v>
      </c>
    </row>
    <row r="114" spans="1:12" x14ac:dyDescent="0.3">
      <c r="A114" s="7">
        <v>13</v>
      </c>
      <c r="B114" s="26"/>
      <c r="C114" s="26"/>
      <c r="D114" s="26"/>
      <c r="E114" s="26"/>
      <c r="F114" s="7"/>
      <c r="G114" s="7" t="str">
        <f>IF(C114="","",VLOOKUP(C114,Sayfa2!$I$18:$J$21,2,FALSE))</f>
        <v/>
      </c>
      <c r="H114" s="15" t="str">
        <f t="shared" si="17"/>
        <v/>
      </c>
      <c r="I114" s="12">
        <f t="shared" si="18"/>
        <v>0</v>
      </c>
      <c r="J114" s="14">
        <f t="shared" si="19"/>
        <v>0</v>
      </c>
    </row>
    <row r="115" spans="1:12" x14ac:dyDescent="0.3">
      <c r="A115" s="7">
        <v>14</v>
      </c>
      <c r="B115" s="26"/>
      <c r="C115" s="26"/>
      <c r="D115" s="26"/>
      <c r="E115" s="26"/>
      <c r="F115" s="7"/>
      <c r="G115" s="7" t="str">
        <f>IF(C115="","",VLOOKUP(C115,Sayfa2!$I$18:$J$21,2,FALSE))</f>
        <v/>
      </c>
      <c r="H115" s="15" t="str">
        <f t="shared" si="17"/>
        <v/>
      </c>
      <c r="I115" s="12">
        <f t="shared" si="18"/>
        <v>0</v>
      </c>
      <c r="J115" s="14">
        <f t="shared" si="19"/>
        <v>0</v>
      </c>
    </row>
    <row r="116" spans="1:12" x14ac:dyDescent="0.3">
      <c r="A116" s="7">
        <v>15</v>
      </c>
      <c r="B116" s="26"/>
      <c r="C116" s="26"/>
      <c r="D116" s="26"/>
      <c r="E116" s="26"/>
      <c r="F116" s="7"/>
      <c r="G116" s="7" t="str">
        <f>IF(C116="","",VLOOKUP(C116,Sayfa2!$I$18:$J$21,2,FALSE))</f>
        <v/>
      </c>
      <c r="H116" s="15" t="str">
        <f t="shared" si="17"/>
        <v/>
      </c>
      <c r="I116" s="12">
        <f t="shared" si="18"/>
        <v>0</v>
      </c>
      <c r="J116" s="14">
        <f t="shared" si="19"/>
        <v>0</v>
      </c>
    </row>
    <row r="117" spans="1:12" x14ac:dyDescent="0.3">
      <c r="A117" s="7">
        <v>16</v>
      </c>
      <c r="B117" s="26"/>
      <c r="C117" s="26"/>
      <c r="D117" s="26"/>
      <c r="E117" s="26"/>
      <c r="F117" s="7"/>
      <c r="G117" s="7" t="str">
        <f>IF(C117="","",VLOOKUP(C117,Sayfa2!$I$18:$J$21,2,FALSE))</f>
        <v/>
      </c>
      <c r="H117" s="15" t="str">
        <f t="shared" si="17"/>
        <v/>
      </c>
      <c r="I117" s="12">
        <f t="shared" si="18"/>
        <v>0</v>
      </c>
      <c r="J117" s="14">
        <f t="shared" si="19"/>
        <v>0</v>
      </c>
    </row>
    <row r="118" spans="1:12" x14ac:dyDescent="0.3">
      <c r="A118" s="7">
        <v>17</v>
      </c>
      <c r="B118" s="26"/>
      <c r="C118" s="26"/>
      <c r="D118" s="26"/>
      <c r="E118" s="26"/>
      <c r="F118" s="7"/>
      <c r="G118" s="7" t="str">
        <f>IF(C118="","",VLOOKUP(C118,Sayfa2!$I$18:$J$21,2,FALSE))</f>
        <v/>
      </c>
      <c r="H118" s="15" t="str">
        <f t="shared" si="17"/>
        <v/>
      </c>
      <c r="I118" s="12">
        <f t="shared" si="18"/>
        <v>0</v>
      </c>
      <c r="J118" s="14">
        <f t="shared" si="19"/>
        <v>0</v>
      </c>
    </row>
    <row r="119" spans="1:12" x14ac:dyDescent="0.3">
      <c r="A119" s="7">
        <v>18</v>
      </c>
      <c r="B119" s="26"/>
      <c r="C119" s="26"/>
      <c r="D119" s="26"/>
      <c r="E119" s="26"/>
      <c r="F119" s="7"/>
      <c r="G119" s="7" t="str">
        <f>IF(C119="","",VLOOKUP(C119,Sayfa2!$I$18:$J$21,2,FALSE))</f>
        <v/>
      </c>
      <c r="H119" s="15" t="str">
        <f t="shared" si="17"/>
        <v/>
      </c>
      <c r="I119" s="12">
        <f t="shared" si="18"/>
        <v>0</v>
      </c>
      <c r="J119" s="14">
        <f t="shared" si="19"/>
        <v>0</v>
      </c>
    </row>
    <row r="120" spans="1:12" x14ac:dyDescent="0.3">
      <c r="A120" s="7">
        <v>19</v>
      </c>
      <c r="B120" s="26"/>
      <c r="C120" s="26"/>
      <c r="D120" s="26"/>
      <c r="E120" s="26"/>
      <c r="F120" s="7"/>
      <c r="G120" s="7" t="str">
        <f>IF(C120="","",VLOOKUP(C120,Sayfa2!$I$18:$J$21,2,FALSE))</f>
        <v/>
      </c>
      <c r="H120" s="15" t="str">
        <f t="shared" si="17"/>
        <v/>
      </c>
      <c r="I120" s="12">
        <f t="shared" si="18"/>
        <v>0</v>
      </c>
      <c r="J120" s="14">
        <f t="shared" si="19"/>
        <v>0</v>
      </c>
    </row>
    <row r="121" spans="1:12" x14ac:dyDescent="0.3">
      <c r="A121" s="7">
        <v>20</v>
      </c>
      <c r="B121" s="26"/>
      <c r="C121" s="26"/>
      <c r="D121" s="26"/>
      <c r="E121" s="26"/>
      <c r="F121" s="7"/>
      <c r="G121" s="7" t="str">
        <f>IF(C121="","",VLOOKUP(C121,Sayfa2!$I$18:$J$21,2,FALSE))</f>
        <v/>
      </c>
      <c r="H121" s="15" t="str">
        <f t="shared" si="17"/>
        <v/>
      </c>
      <c r="I121" s="12">
        <f t="shared" si="18"/>
        <v>0</v>
      </c>
      <c r="J121" s="14">
        <f t="shared" si="19"/>
        <v>0</v>
      </c>
    </row>
    <row r="122" spans="1:12" x14ac:dyDescent="0.3">
      <c r="K122" s="9" t="s">
        <v>98</v>
      </c>
      <c r="L122" s="11">
        <f>SUM(J102:J121)</f>
        <v>0</v>
      </c>
    </row>
    <row r="123" spans="1:12" x14ac:dyDescent="0.3">
      <c r="C123" s="37" t="s">
        <v>57</v>
      </c>
      <c r="D123" s="37"/>
      <c r="E123" s="37"/>
      <c r="F123" s="37"/>
      <c r="G123" s="37"/>
      <c r="H123" s="37"/>
      <c r="I123" s="37"/>
      <c r="J123" s="37"/>
      <c r="K123" s="9" t="s">
        <v>97</v>
      </c>
      <c r="L123" s="13">
        <f>SUM(I102:I121)</f>
        <v>0</v>
      </c>
    </row>
    <row r="124" spans="1:12" x14ac:dyDescent="0.3">
      <c r="A124" s="6" t="s">
        <v>20</v>
      </c>
      <c r="B124" s="6" t="s">
        <v>139</v>
      </c>
      <c r="C124" s="6" t="s">
        <v>140</v>
      </c>
      <c r="D124" s="35" t="s">
        <v>138</v>
      </c>
      <c r="E124" s="35"/>
      <c r="F124" s="6"/>
      <c r="G124" s="6" t="s">
        <v>6</v>
      </c>
      <c r="H124" s="6" t="s">
        <v>7</v>
      </c>
      <c r="I124" s="6" t="s">
        <v>99</v>
      </c>
      <c r="J124" s="6" t="s">
        <v>8</v>
      </c>
    </row>
    <row r="125" spans="1:12" x14ac:dyDescent="0.3">
      <c r="A125" s="7">
        <v>1</v>
      </c>
      <c r="B125" s="26"/>
      <c r="C125" s="26"/>
      <c r="D125" s="26"/>
      <c r="E125" s="26"/>
      <c r="G125" s="14" t="str">
        <f>IF(C125="","",VLOOKUP(C125,Sayfa2!$B$30:$C$35,2,FALSE))</f>
        <v/>
      </c>
      <c r="H125" s="15" t="str">
        <f>IF(G125="","",1)</f>
        <v/>
      </c>
      <c r="I125" s="12">
        <f>IF(B125="Doçentlik Sonrası",J125,0)</f>
        <v>0</v>
      </c>
      <c r="J125" s="14">
        <f>IF(AND(G125="",H125=""),0,G125*H125)</f>
        <v>0</v>
      </c>
    </row>
    <row r="126" spans="1:12" x14ac:dyDescent="0.3">
      <c r="A126" s="7">
        <v>2</v>
      </c>
      <c r="B126" s="26"/>
      <c r="C126" s="26"/>
      <c r="D126" s="26"/>
      <c r="E126" s="26"/>
      <c r="G126" s="14" t="str">
        <f>IF(C126="","",VLOOKUP(C126,Sayfa2!$B$30:$C$35,2,FALSE))</f>
        <v/>
      </c>
      <c r="H126" s="15" t="str">
        <f t="shared" ref="H126:H144" si="20">IF(G126="","",1)</f>
        <v/>
      </c>
      <c r="I126" s="12">
        <f t="shared" ref="I126:I144" si="21">IF(B126="Doçentlik Sonrası",J126,0)</f>
        <v>0</v>
      </c>
      <c r="J126" s="14">
        <f t="shared" ref="J126:J144" si="22">IF(AND(G126="",H126=""),0,G126*H126)</f>
        <v>0</v>
      </c>
    </row>
    <row r="127" spans="1:12" x14ac:dyDescent="0.3">
      <c r="A127" s="7">
        <v>3</v>
      </c>
      <c r="B127" s="26"/>
      <c r="C127" s="26"/>
      <c r="D127" s="26"/>
      <c r="E127" s="26"/>
      <c r="G127" s="14" t="str">
        <f>IF(C127="","",VLOOKUP(C127,Sayfa2!$B$30:$C$35,2,FALSE))</f>
        <v/>
      </c>
      <c r="H127" s="15" t="str">
        <f t="shared" si="20"/>
        <v/>
      </c>
      <c r="I127" s="12">
        <f t="shared" si="21"/>
        <v>0</v>
      </c>
      <c r="J127" s="14">
        <f t="shared" si="22"/>
        <v>0</v>
      </c>
    </row>
    <row r="128" spans="1:12" x14ac:dyDescent="0.3">
      <c r="A128" s="7">
        <v>4</v>
      </c>
      <c r="B128" s="26"/>
      <c r="C128" s="26"/>
      <c r="D128" s="26"/>
      <c r="E128" s="26"/>
      <c r="G128" s="14" t="str">
        <f>IF(C128="","",VLOOKUP(C128,Sayfa2!$B$30:$C$35,2,FALSE))</f>
        <v/>
      </c>
      <c r="H128" s="15" t="str">
        <f t="shared" si="20"/>
        <v/>
      </c>
      <c r="I128" s="12">
        <f t="shared" si="21"/>
        <v>0</v>
      </c>
      <c r="J128" s="14">
        <f t="shared" si="22"/>
        <v>0</v>
      </c>
    </row>
    <row r="129" spans="1:10" x14ac:dyDescent="0.3">
      <c r="A129" s="7">
        <v>5</v>
      </c>
      <c r="B129" s="26"/>
      <c r="C129" s="26"/>
      <c r="D129" s="26"/>
      <c r="E129" s="26"/>
      <c r="G129" s="14" t="str">
        <f>IF(C129="","",VLOOKUP(C129,Sayfa2!$B$30:$C$35,2,FALSE))</f>
        <v/>
      </c>
      <c r="H129" s="15" t="str">
        <f t="shared" si="20"/>
        <v/>
      </c>
      <c r="I129" s="12">
        <f t="shared" si="21"/>
        <v>0</v>
      </c>
      <c r="J129" s="14">
        <f t="shared" si="22"/>
        <v>0</v>
      </c>
    </row>
    <row r="130" spans="1:10" x14ac:dyDescent="0.3">
      <c r="A130" s="7">
        <v>6</v>
      </c>
      <c r="B130" s="26"/>
      <c r="C130" s="26"/>
      <c r="D130" s="26"/>
      <c r="E130" s="26"/>
      <c r="G130" s="14" t="str">
        <f>IF(C130="","",VLOOKUP(C130,Sayfa2!$B$30:$C$35,2,FALSE))</f>
        <v/>
      </c>
      <c r="H130" s="15" t="str">
        <f t="shared" si="20"/>
        <v/>
      </c>
      <c r="I130" s="12">
        <f t="shared" si="21"/>
        <v>0</v>
      </c>
      <c r="J130" s="14">
        <f t="shared" si="22"/>
        <v>0</v>
      </c>
    </row>
    <row r="131" spans="1:10" x14ac:dyDescent="0.3">
      <c r="A131" s="7">
        <v>7</v>
      </c>
      <c r="B131" s="26"/>
      <c r="C131" s="26"/>
      <c r="D131" s="26"/>
      <c r="E131" s="26"/>
      <c r="G131" s="14" t="str">
        <f>IF(C131="","",VLOOKUP(C131,Sayfa2!$B$30:$C$35,2,FALSE))</f>
        <v/>
      </c>
      <c r="H131" s="15" t="str">
        <f t="shared" si="20"/>
        <v/>
      </c>
      <c r="I131" s="12">
        <f t="shared" si="21"/>
        <v>0</v>
      </c>
      <c r="J131" s="14">
        <f t="shared" si="22"/>
        <v>0</v>
      </c>
    </row>
    <row r="132" spans="1:10" x14ac:dyDescent="0.3">
      <c r="A132" s="7">
        <v>8</v>
      </c>
      <c r="B132" s="26"/>
      <c r="C132" s="26"/>
      <c r="D132" s="26"/>
      <c r="E132" s="26"/>
      <c r="G132" s="14" t="str">
        <f>IF(C132="","",VLOOKUP(C132,Sayfa2!$B$30:$C$35,2,FALSE))</f>
        <v/>
      </c>
      <c r="H132" s="15" t="str">
        <f t="shared" si="20"/>
        <v/>
      </c>
      <c r="I132" s="12">
        <f t="shared" si="21"/>
        <v>0</v>
      </c>
      <c r="J132" s="14">
        <f t="shared" si="22"/>
        <v>0</v>
      </c>
    </row>
    <row r="133" spans="1:10" x14ac:dyDescent="0.3">
      <c r="A133" s="7">
        <v>9</v>
      </c>
      <c r="B133" s="26"/>
      <c r="C133" s="26"/>
      <c r="D133" s="26"/>
      <c r="E133" s="26"/>
      <c r="G133" s="14" t="str">
        <f>IF(C133="","",VLOOKUP(C133,Sayfa2!$B$30:$C$35,2,FALSE))</f>
        <v/>
      </c>
      <c r="H133" s="15" t="str">
        <f t="shared" si="20"/>
        <v/>
      </c>
      <c r="I133" s="12">
        <f t="shared" si="21"/>
        <v>0</v>
      </c>
      <c r="J133" s="14">
        <f t="shared" si="22"/>
        <v>0</v>
      </c>
    </row>
    <row r="134" spans="1:10" x14ac:dyDescent="0.3">
      <c r="A134" s="7">
        <v>10</v>
      </c>
      <c r="B134" s="26"/>
      <c r="C134" s="26"/>
      <c r="D134" s="26"/>
      <c r="E134" s="26"/>
      <c r="G134" s="14" t="str">
        <f>IF(C134="","",VLOOKUP(C134,Sayfa2!$B$30:$C$35,2,FALSE))</f>
        <v/>
      </c>
      <c r="H134" s="15" t="str">
        <f t="shared" si="20"/>
        <v/>
      </c>
      <c r="I134" s="12">
        <f t="shared" si="21"/>
        <v>0</v>
      </c>
      <c r="J134" s="14">
        <f t="shared" si="22"/>
        <v>0</v>
      </c>
    </row>
    <row r="135" spans="1:10" x14ac:dyDescent="0.3">
      <c r="A135" s="7">
        <v>11</v>
      </c>
      <c r="B135" s="26"/>
      <c r="C135" s="26"/>
      <c r="D135" s="26"/>
      <c r="E135" s="26"/>
      <c r="G135" s="14" t="str">
        <f>IF(C135="","",VLOOKUP(C135,Sayfa2!$B$30:$C$35,2,FALSE))</f>
        <v/>
      </c>
      <c r="H135" s="15" t="str">
        <f t="shared" si="20"/>
        <v/>
      </c>
      <c r="I135" s="12">
        <f t="shared" si="21"/>
        <v>0</v>
      </c>
      <c r="J135" s="14">
        <f t="shared" si="22"/>
        <v>0</v>
      </c>
    </row>
    <row r="136" spans="1:10" x14ac:dyDescent="0.3">
      <c r="A136" s="7">
        <v>12</v>
      </c>
      <c r="B136" s="26"/>
      <c r="C136" s="26"/>
      <c r="D136" s="26"/>
      <c r="E136" s="26"/>
      <c r="G136" s="14" t="str">
        <f>IF(C136="","",VLOOKUP(C136,Sayfa2!$B$30:$C$35,2,FALSE))</f>
        <v/>
      </c>
      <c r="H136" s="15" t="str">
        <f t="shared" si="20"/>
        <v/>
      </c>
      <c r="I136" s="12">
        <f t="shared" si="21"/>
        <v>0</v>
      </c>
      <c r="J136" s="14">
        <f t="shared" si="22"/>
        <v>0</v>
      </c>
    </row>
    <row r="137" spans="1:10" x14ac:dyDescent="0.3">
      <c r="A137" s="7">
        <v>13</v>
      </c>
      <c r="B137" s="26"/>
      <c r="C137" s="26"/>
      <c r="D137" s="26"/>
      <c r="E137" s="26"/>
      <c r="G137" s="14" t="str">
        <f>IF(C137="","",VLOOKUP(C137,Sayfa2!$B$30:$C$35,2,FALSE))</f>
        <v/>
      </c>
      <c r="H137" s="15" t="str">
        <f t="shared" si="20"/>
        <v/>
      </c>
      <c r="I137" s="12">
        <f t="shared" si="21"/>
        <v>0</v>
      </c>
      <c r="J137" s="14">
        <f t="shared" si="22"/>
        <v>0</v>
      </c>
    </row>
    <row r="138" spans="1:10" x14ac:dyDescent="0.3">
      <c r="A138" s="7">
        <v>14</v>
      </c>
      <c r="B138" s="26"/>
      <c r="C138" s="26"/>
      <c r="D138" s="26"/>
      <c r="E138" s="26"/>
      <c r="G138" s="14" t="str">
        <f>IF(C138="","",VLOOKUP(C138,Sayfa2!$B$30:$C$35,2,FALSE))</f>
        <v/>
      </c>
      <c r="H138" s="15" t="str">
        <f t="shared" si="20"/>
        <v/>
      </c>
      <c r="I138" s="12">
        <f t="shared" si="21"/>
        <v>0</v>
      </c>
      <c r="J138" s="14">
        <f t="shared" si="22"/>
        <v>0</v>
      </c>
    </row>
    <row r="139" spans="1:10" x14ac:dyDescent="0.3">
      <c r="A139" s="7">
        <v>15</v>
      </c>
      <c r="B139" s="26"/>
      <c r="C139" s="26"/>
      <c r="D139" s="26"/>
      <c r="E139" s="26"/>
      <c r="G139" s="14" t="str">
        <f>IF(C139="","",VLOOKUP(C139,Sayfa2!$B$30:$C$35,2,FALSE))</f>
        <v/>
      </c>
      <c r="H139" s="15" t="str">
        <f t="shared" si="20"/>
        <v/>
      </c>
      <c r="I139" s="12">
        <f t="shared" si="21"/>
        <v>0</v>
      </c>
      <c r="J139" s="14">
        <f t="shared" si="22"/>
        <v>0</v>
      </c>
    </row>
    <row r="140" spans="1:10" x14ac:dyDescent="0.3">
      <c r="A140" s="7">
        <v>16</v>
      </c>
      <c r="B140" s="26"/>
      <c r="C140" s="26"/>
      <c r="D140" s="26"/>
      <c r="E140" s="26"/>
      <c r="G140" s="14" t="str">
        <f>IF(C140="","",VLOOKUP(C140,Sayfa2!$B$30:$C$35,2,FALSE))</f>
        <v/>
      </c>
      <c r="H140" s="15" t="str">
        <f t="shared" si="20"/>
        <v/>
      </c>
      <c r="I140" s="12">
        <f t="shared" si="21"/>
        <v>0</v>
      </c>
      <c r="J140" s="14">
        <f t="shared" si="22"/>
        <v>0</v>
      </c>
    </row>
    <row r="141" spans="1:10" x14ac:dyDescent="0.3">
      <c r="A141" s="7">
        <v>17</v>
      </c>
      <c r="B141" s="26"/>
      <c r="C141" s="26"/>
      <c r="D141" s="26"/>
      <c r="E141" s="26"/>
      <c r="G141" s="14" t="str">
        <f>IF(C141="","",VLOOKUP(C141,Sayfa2!$B$30:$C$35,2,FALSE))</f>
        <v/>
      </c>
      <c r="H141" s="15" t="str">
        <f t="shared" si="20"/>
        <v/>
      </c>
      <c r="I141" s="12">
        <f t="shared" si="21"/>
        <v>0</v>
      </c>
      <c r="J141" s="14">
        <f t="shared" si="22"/>
        <v>0</v>
      </c>
    </row>
    <row r="142" spans="1:10" x14ac:dyDescent="0.3">
      <c r="A142" s="7">
        <v>18</v>
      </c>
      <c r="B142" s="26"/>
      <c r="C142" s="26"/>
      <c r="D142" s="26"/>
      <c r="E142" s="26"/>
      <c r="G142" s="14" t="str">
        <f>IF(C142="","",VLOOKUP(C142,Sayfa2!$B$30:$C$35,2,FALSE))</f>
        <v/>
      </c>
      <c r="H142" s="15" t="str">
        <f t="shared" si="20"/>
        <v/>
      </c>
      <c r="I142" s="12">
        <f t="shared" si="21"/>
        <v>0</v>
      </c>
      <c r="J142" s="14">
        <f t="shared" si="22"/>
        <v>0</v>
      </c>
    </row>
    <row r="143" spans="1:10" x14ac:dyDescent="0.3">
      <c r="A143" s="7">
        <v>19</v>
      </c>
      <c r="B143" s="26"/>
      <c r="C143" s="26"/>
      <c r="D143" s="26"/>
      <c r="E143" s="26"/>
      <c r="G143" s="14" t="str">
        <f>IF(C143="","",VLOOKUP(C143,Sayfa2!$B$30:$C$35,2,FALSE))</f>
        <v/>
      </c>
      <c r="H143" s="15" t="str">
        <f t="shared" si="20"/>
        <v/>
      </c>
      <c r="I143" s="12">
        <f t="shared" si="21"/>
        <v>0</v>
      </c>
      <c r="J143" s="14">
        <f t="shared" si="22"/>
        <v>0</v>
      </c>
    </row>
    <row r="144" spans="1:10" x14ac:dyDescent="0.3">
      <c r="A144" s="7">
        <v>20</v>
      </c>
      <c r="B144" s="26"/>
      <c r="C144" s="26"/>
      <c r="D144" s="26"/>
      <c r="E144" s="26"/>
      <c r="G144" s="14" t="str">
        <f>IF(C144="","",VLOOKUP(C144,Sayfa2!$B$30:$C$35,2,FALSE))</f>
        <v/>
      </c>
      <c r="H144" s="15" t="str">
        <f t="shared" si="20"/>
        <v/>
      </c>
      <c r="I144" s="12">
        <f t="shared" si="21"/>
        <v>0</v>
      </c>
      <c r="J144" s="14">
        <f t="shared" si="22"/>
        <v>0</v>
      </c>
    </row>
    <row r="145" spans="1:12" x14ac:dyDescent="0.3">
      <c r="K145" s="9" t="s">
        <v>98</v>
      </c>
      <c r="L145" s="11">
        <f>SUM(J125:J144)</f>
        <v>0</v>
      </c>
    </row>
    <row r="146" spans="1:12" x14ac:dyDescent="0.3">
      <c r="C146" s="37" t="s">
        <v>58</v>
      </c>
      <c r="D146" s="37"/>
      <c r="E146" s="37"/>
      <c r="F146" s="37"/>
      <c r="G146" s="37"/>
      <c r="H146" s="37"/>
      <c r="I146" s="37"/>
      <c r="J146" s="37"/>
      <c r="K146" s="9" t="s">
        <v>97</v>
      </c>
      <c r="L146" s="13">
        <f>SUM(I125:I144)</f>
        <v>0</v>
      </c>
    </row>
    <row r="147" spans="1:12" x14ac:dyDescent="0.3">
      <c r="A147" s="6" t="s">
        <v>20</v>
      </c>
      <c r="B147" s="6" t="s">
        <v>139</v>
      </c>
      <c r="C147" s="6" t="s">
        <v>140</v>
      </c>
      <c r="D147" s="35" t="s">
        <v>36</v>
      </c>
      <c r="E147" s="35"/>
      <c r="F147" s="6" t="s">
        <v>5</v>
      </c>
      <c r="G147" s="6" t="s">
        <v>6</v>
      </c>
      <c r="H147" s="6" t="s">
        <v>7</v>
      </c>
      <c r="I147" s="6" t="s">
        <v>99</v>
      </c>
      <c r="J147" s="6" t="s">
        <v>8</v>
      </c>
    </row>
    <row r="148" spans="1:12" x14ac:dyDescent="0.3">
      <c r="A148" s="7">
        <v>1</v>
      </c>
      <c r="B148" s="26"/>
      <c r="C148" s="26"/>
      <c r="D148" s="26"/>
      <c r="E148" s="26"/>
      <c r="F148" s="26"/>
      <c r="G148" s="14" t="str">
        <f>IF(C148="","",VLOOKUP(C148,Sayfa2!$F$24:$G$25,2,FALSE))</f>
        <v/>
      </c>
      <c r="H148" s="15" t="str">
        <f>IF(F148="","",IF(F148&lt;20,1/F148,IF(F148&lt;100,0.05,0.025)))</f>
        <v/>
      </c>
      <c r="I148" s="12">
        <f>IF(B148="Doçentlik Sonrası",J148,0)</f>
        <v>0</v>
      </c>
      <c r="J148" s="14">
        <f t="shared" ref="J148:J167" si="23">IF(AND(G148="",H148=""),0,G148*H148)</f>
        <v>0</v>
      </c>
    </row>
    <row r="149" spans="1:12" x14ac:dyDescent="0.3">
      <c r="A149" s="7">
        <v>2</v>
      </c>
      <c r="B149" s="26"/>
      <c r="C149" s="26"/>
      <c r="D149" s="26"/>
      <c r="E149" s="26"/>
      <c r="F149" s="26"/>
      <c r="G149" s="14" t="str">
        <f>IF(C149="","",VLOOKUP(C149,Sayfa2!$F$24:$G$25,2,FALSE))</f>
        <v/>
      </c>
      <c r="H149" s="15" t="str">
        <f t="shared" ref="H149:H167" si="24">IF(F149="","",IF(F149&lt;20,1/F149,IF(F149&lt;100,0.05,0.025)))</f>
        <v/>
      </c>
      <c r="I149" s="12">
        <f t="shared" ref="I149:I167" si="25">IF(B149="Doçentlik Sonrası",J149,0)</f>
        <v>0</v>
      </c>
      <c r="J149" s="14">
        <f t="shared" si="23"/>
        <v>0</v>
      </c>
    </row>
    <row r="150" spans="1:12" x14ac:dyDescent="0.3">
      <c r="A150" s="7">
        <v>3</v>
      </c>
      <c r="B150" s="26"/>
      <c r="C150" s="26"/>
      <c r="D150" s="26"/>
      <c r="E150" s="26"/>
      <c r="F150" s="26"/>
      <c r="G150" s="14" t="str">
        <f>IF(C150="","",VLOOKUP(C150,Sayfa2!$F$24:$G$25,2,FALSE))</f>
        <v/>
      </c>
      <c r="H150" s="15" t="str">
        <f t="shared" si="24"/>
        <v/>
      </c>
      <c r="I150" s="12">
        <f t="shared" si="25"/>
        <v>0</v>
      </c>
      <c r="J150" s="14">
        <f t="shared" si="23"/>
        <v>0</v>
      </c>
    </row>
    <row r="151" spans="1:12" x14ac:dyDescent="0.3">
      <c r="A151" s="7">
        <v>4</v>
      </c>
      <c r="B151" s="26"/>
      <c r="C151" s="26"/>
      <c r="D151" s="26"/>
      <c r="E151" s="26"/>
      <c r="F151" s="26"/>
      <c r="G151" s="14" t="str">
        <f>IF(C151="","",VLOOKUP(C151,Sayfa2!$F$24:$G$25,2,FALSE))</f>
        <v/>
      </c>
      <c r="H151" s="15" t="str">
        <f t="shared" si="24"/>
        <v/>
      </c>
      <c r="I151" s="12">
        <f t="shared" si="25"/>
        <v>0</v>
      </c>
      <c r="J151" s="14">
        <f t="shared" si="23"/>
        <v>0</v>
      </c>
    </row>
    <row r="152" spans="1:12" x14ac:dyDescent="0.3">
      <c r="A152" s="7">
        <v>5</v>
      </c>
      <c r="B152" s="26"/>
      <c r="C152" s="26"/>
      <c r="D152" s="26"/>
      <c r="E152" s="26"/>
      <c r="F152" s="26"/>
      <c r="G152" s="14" t="str">
        <f>IF(C152="","",VLOOKUP(C152,Sayfa2!$F$24:$G$25,2,FALSE))</f>
        <v/>
      </c>
      <c r="H152" s="15" t="str">
        <f t="shared" si="24"/>
        <v/>
      </c>
      <c r="I152" s="12">
        <f t="shared" si="25"/>
        <v>0</v>
      </c>
      <c r="J152" s="14">
        <f t="shared" si="23"/>
        <v>0</v>
      </c>
    </row>
    <row r="153" spans="1:12" x14ac:dyDescent="0.3">
      <c r="A153" s="7">
        <v>6</v>
      </c>
      <c r="B153" s="26"/>
      <c r="C153" s="26"/>
      <c r="D153" s="26"/>
      <c r="E153" s="26"/>
      <c r="F153" s="26"/>
      <c r="G153" s="14" t="str">
        <f>IF(C153="","",VLOOKUP(C153,Sayfa2!$F$24:$G$25,2,FALSE))</f>
        <v/>
      </c>
      <c r="H153" s="15" t="str">
        <f t="shared" si="24"/>
        <v/>
      </c>
      <c r="I153" s="12">
        <f t="shared" si="25"/>
        <v>0</v>
      </c>
      <c r="J153" s="14">
        <f t="shared" si="23"/>
        <v>0</v>
      </c>
    </row>
    <row r="154" spans="1:12" x14ac:dyDescent="0.3">
      <c r="A154" s="7">
        <v>7</v>
      </c>
      <c r="B154" s="26"/>
      <c r="C154" s="26"/>
      <c r="D154" s="26"/>
      <c r="E154" s="26"/>
      <c r="F154" s="26"/>
      <c r="G154" s="14" t="str">
        <f>IF(C154="","",VLOOKUP(C154,Sayfa2!$F$24:$G$25,2,FALSE))</f>
        <v/>
      </c>
      <c r="H154" s="15" t="str">
        <f t="shared" si="24"/>
        <v/>
      </c>
      <c r="I154" s="12">
        <f t="shared" si="25"/>
        <v>0</v>
      </c>
      <c r="J154" s="14">
        <f t="shared" si="23"/>
        <v>0</v>
      </c>
    </row>
    <row r="155" spans="1:12" x14ac:dyDescent="0.3">
      <c r="A155" s="7">
        <v>8</v>
      </c>
      <c r="B155" s="26"/>
      <c r="C155" s="26"/>
      <c r="D155" s="26"/>
      <c r="E155" s="26"/>
      <c r="F155" s="26"/>
      <c r="G155" s="14" t="str">
        <f>IF(C155="","",VLOOKUP(C155,Sayfa2!$F$24:$G$25,2,FALSE))</f>
        <v/>
      </c>
      <c r="H155" s="15" t="str">
        <f t="shared" si="24"/>
        <v/>
      </c>
      <c r="I155" s="12">
        <f t="shared" si="25"/>
        <v>0</v>
      </c>
      <c r="J155" s="14">
        <f t="shared" si="23"/>
        <v>0</v>
      </c>
    </row>
    <row r="156" spans="1:12" x14ac:dyDescent="0.3">
      <c r="A156" s="7">
        <v>9</v>
      </c>
      <c r="B156" s="26"/>
      <c r="C156" s="26"/>
      <c r="D156" s="26"/>
      <c r="E156" s="26"/>
      <c r="F156" s="26"/>
      <c r="G156" s="14" t="str">
        <f>IF(C156="","",VLOOKUP(C156,Sayfa2!$F$24:$G$25,2,FALSE))</f>
        <v/>
      </c>
      <c r="H156" s="15" t="str">
        <f t="shared" si="24"/>
        <v/>
      </c>
      <c r="I156" s="12">
        <f t="shared" si="25"/>
        <v>0</v>
      </c>
      <c r="J156" s="14">
        <f t="shared" si="23"/>
        <v>0</v>
      </c>
    </row>
    <row r="157" spans="1:12" x14ac:dyDescent="0.3">
      <c r="A157" s="7">
        <v>10</v>
      </c>
      <c r="B157" s="26"/>
      <c r="C157" s="26"/>
      <c r="D157" s="26"/>
      <c r="E157" s="26"/>
      <c r="F157" s="26"/>
      <c r="G157" s="14" t="str">
        <f>IF(C157="","",VLOOKUP(C157,Sayfa2!$F$24:$G$25,2,FALSE))</f>
        <v/>
      </c>
      <c r="H157" s="15" t="str">
        <f t="shared" si="24"/>
        <v/>
      </c>
      <c r="I157" s="12">
        <f t="shared" si="25"/>
        <v>0</v>
      </c>
      <c r="J157" s="14">
        <f t="shared" si="23"/>
        <v>0</v>
      </c>
    </row>
    <row r="158" spans="1:12" x14ac:dyDescent="0.3">
      <c r="A158" s="7">
        <v>11</v>
      </c>
      <c r="B158" s="26"/>
      <c r="C158" s="26"/>
      <c r="D158" s="26"/>
      <c r="E158" s="26"/>
      <c r="F158" s="26"/>
      <c r="G158" s="14" t="str">
        <f>IF(C158="","",VLOOKUP(C158,Sayfa2!$F$24:$G$25,2,FALSE))</f>
        <v/>
      </c>
      <c r="H158" s="15" t="str">
        <f t="shared" si="24"/>
        <v/>
      </c>
      <c r="I158" s="12">
        <f t="shared" si="25"/>
        <v>0</v>
      </c>
      <c r="J158" s="14">
        <f t="shared" si="23"/>
        <v>0</v>
      </c>
    </row>
    <row r="159" spans="1:12" x14ac:dyDescent="0.3">
      <c r="A159" s="7">
        <v>12</v>
      </c>
      <c r="B159" s="26"/>
      <c r="C159" s="26"/>
      <c r="D159" s="26"/>
      <c r="E159" s="26"/>
      <c r="F159" s="26"/>
      <c r="G159" s="14" t="str">
        <f>IF(C159="","",VLOOKUP(C159,Sayfa2!$F$24:$G$25,2,FALSE))</f>
        <v/>
      </c>
      <c r="H159" s="15" t="str">
        <f t="shared" si="24"/>
        <v/>
      </c>
      <c r="I159" s="12">
        <f t="shared" si="25"/>
        <v>0</v>
      </c>
      <c r="J159" s="14">
        <f t="shared" si="23"/>
        <v>0</v>
      </c>
    </row>
    <row r="160" spans="1:12" x14ac:dyDescent="0.3">
      <c r="A160" s="7">
        <v>13</v>
      </c>
      <c r="B160" s="26"/>
      <c r="C160" s="26"/>
      <c r="D160" s="26"/>
      <c r="E160" s="26"/>
      <c r="F160" s="26"/>
      <c r="G160" s="14" t="str">
        <f>IF(C160="","",VLOOKUP(C160,Sayfa2!$F$24:$G$25,2,FALSE))</f>
        <v/>
      </c>
      <c r="H160" s="15" t="str">
        <f t="shared" si="24"/>
        <v/>
      </c>
      <c r="I160" s="12">
        <f t="shared" si="25"/>
        <v>0</v>
      </c>
      <c r="J160" s="14">
        <f t="shared" si="23"/>
        <v>0</v>
      </c>
    </row>
    <row r="161" spans="1:12" x14ac:dyDescent="0.3">
      <c r="A161" s="7">
        <v>14</v>
      </c>
      <c r="B161" s="26"/>
      <c r="C161" s="26"/>
      <c r="D161" s="26"/>
      <c r="E161" s="26"/>
      <c r="F161" s="26"/>
      <c r="G161" s="14" t="str">
        <f>IF(C161="","",VLOOKUP(C161,Sayfa2!$F$24:$G$25,2,FALSE))</f>
        <v/>
      </c>
      <c r="H161" s="15" t="str">
        <f t="shared" si="24"/>
        <v/>
      </c>
      <c r="I161" s="12">
        <f t="shared" si="25"/>
        <v>0</v>
      </c>
      <c r="J161" s="14">
        <f t="shared" si="23"/>
        <v>0</v>
      </c>
    </row>
    <row r="162" spans="1:12" x14ac:dyDescent="0.3">
      <c r="A162" s="7">
        <v>15</v>
      </c>
      <c r="B162" s="26"/>
      <c r="C162" s="26"/>
      <c r="D162" s="26"/>
      <c r="E162" s="26"/>
      <c r="F162" s="26"/>
      <c r="G162" s="14" t="str">
        <f>IF(C162="","",VLOOKUP(C162,Sayfa2!$F$24:$G$25,2,FALSE))</f>
        <v/>
      </c>
      <c r="H162" s="15" t="str">
        <f t="shared" si="24"/>
        <v/>
      </c>
      <c r="I162" s="12">
        <f t="shared" si="25"/>
        <v>0</v>
      </c>
      <c r="J162" s="14">
        <f t="shared" si="23"/>
        <v>0</v>
      </c>
    </row>
    <row r="163" spans="1:12" x14ac:dyDescent="0.3">
      <c r="A163" s="7">
        <v>16</v>
      </c>
      <c r="B163" s="26"/>
      <c r="C163" s="26"/>
      <c r="D163" s="26"/>
      <c r="E163" s="26"/>
      <c r="F163" s="26"/>
      <c r="G163" s="14" t="str">
        <f>IF(C163="","",VLOOKUP(C163,Sayfa2!$F$24:$G$25,2,FALSE))</f>
        <v/>
      </c>
      <c r="H163" s="15" t="str">
        <f t="shared" si="24"/>
        <v/>
      </c>
      <c r="I163" s="12">
        <f t="shared" si="25"/>
        <v>0</v>
      </c>
      <c r="J163" s="14">
        <f t="shared" si="23"/>
        <v>0</v>
      </c>
    </row>
    <row r="164" spans="1:12" x14ac:dyDescent="0.3">
      <c r="A164" s="7">
        <v>17</v>
      </c>
      <c r="B164" s="26"/>
      <c r="C164" s="26"/>
      <c r="D164" s="26"/>
      <c r="E164" s="26"/>
      <c r="F164" s="26"/>
      <c r="G164" s="14" t="str">
        <f>IF(C164="","",VLOOKUP(C164,Sayfa2!$F$24:$G$25,2,FALSE))</f>
        <v/>
      </c>
      <c r="H164" s="15" t="str">
        <f t="shared" si="24"/>
        <v/>
      </c>
      <c r="I164" s="12">
        <f t="shared" si="25"/>
        <v>0</v>
      </c>
      <c r="J164" s="14">
        <f t="shared" si="23"/>
        <v>0</v>
      </c>
    </row>
    <row r="165" spans="1:12" x14ac:dyDescent="0.3">
      <c r="A165" s="7">
        <v>18</v>
      </c>
      <c r="B165" s="26"/>
      <c r="C165" s="26"/>
      <c r="D165" s="26"/>
      <c r="E165" s="26"/>
      <c r="F165" s="26"/>
      <c r="G165" s="14" t="str">
        <f>IF(C165="","",VLOOKUP(C165,Sayfa2!$F$24:$G$25,2,FALSE))</f>
        <v/>
      </c>
      <c r="H165" s="15" t="str">
        <f t="shared" si="24"/>
        <v/>
      </c>
      <c r="I165" s="12">
        <f t="shared" si="25"/>
        <v>0</v>
      </c>
      <c r="J165" s="14">
        <f t="shared" si="23"/>
        <v>0</v>
      </c>
    </row>
    <row r="166" spans="1:12" x14ac:dyDescent="0.3">
      <c r="A166" s="7">
        <v>19</v>
      </c>
      <c r="B166" s="26"/>
      <c r="C166" s="26"/>
      <c r="D166" s="26"/>
      <c r="E166" s="26"/>
      <c r="F166" s="26"/>
      <c r="G166" s="14" t="str">
        <f>IF(C166="","",VLOOKUP(C166,Sayfa2!$F$24:$G$25,2,FALSE))</f>
        <v/>
      </c>
      <c r="H166" s="15" t="str">
        <f t="shared" si="24"/>
        <v/>
      </c>
      <c r="I166" s="12">
        <f t="shared" si="25"/>
        <v>0</v>
      </c>
      <c r="J166" s="14">
        <f t="shared" si="23"/>
        <v>0</v>
      </c>
    </row>
    <row r="167" spans="1:12" x14ac:dyDescent="0.3">
      <c r="A167" s="7">
        <v>20</v>
      </c>
      <c r="B167" s="26"/>
      <c r="C167" s="26"/>
      <c r="D167" s="26"/>
      <c r="E167" s="26"/>
      <c r="F167" s="26"/>
      <c r="G167" s="14" t="str">
        <f>IF(C167="","",VLOOKUP(C167,Sayfa2!$F$24:$G$25,2,FALSE))</f>
        <v/>
      </c>
      <c r="H167" s="15" t="str">
        <f t="shared" si="24"/>
        <v/>
      </c>
      <c r="I167" s="12">
        <f t="shared" si="25"/>
        <v>0</v>
      </c>
      <c r="J167" s="14">
        <f t="shared" si="23"/>
        <v>0</v>
      </c>
    </row>
    <row r="168" spans="1:12" x14ac:dyDescent="0.3">
      <c r="K168" s="9" t="s">
        <v>98</v>
      </c>
      <c r="L168" s="11">
        <f>SUM(J148:J167)</f>
        <v>0</v>
      </c>
    </row>
    <row r="169" spans="1:12" x14ac:dyDescent="0.3">
      <c r="C169" s="37" t="s">
        <v>61</v>
      </c>
      <c r="D169" s="37"/>
      <c r="E169" s="37"/>
      <c r="F169" s="37"/>
      <c r="G169" s="37"/>
      <c r="H169" s="37"/>
      <c r="I169" s="37"/>
      <c r="J169" s="37"/>
      <c r="K169" s="9" t="s">
        <v>97</v>
      </c>
      <c r="L169" s="13">
        <f>SUM(I148:I167)</f>
        <v>0</v>
      </c>
    </row>
    <row r="170" spans="1:12" x14ac:dyDescent="0.3">
      <c r="A170" s="6"/>
      <c r="B170" s="6" t="s">
        <v>139</v>
      </c>
      <c r="C170" s="6" t="s">
        <v>66</v>
      </c>
      <c r="D170" s="35" t="s">
        <v>64</v>
      </c>
      <c r="E170" s="35"/>
      <c r="F170" s="6" t="s">
        <v>65</v>
      </c>
      <c r="G170" s="6" t="s">
        <v>6</v>
      </c>
      <c r="H170" s="6" t="s">
        <v>7</v>
      </c>
      <c r="I170" s="6" t="s">
        <v>99</v>
      </c>
      <c r="J170" s="6" t="s">
        <v>8</v>
      </c>
    </row>
    <row r="171" spans="1:12" x14ac:dyDescent="0.3">
      <c r="A171" s="7"/>
      <c r="B171" s="28"/>
      <c r="C171" s="5">
        <v>1</v>
      </c>
      <c r="D171" s="36" t="s">
        <v>62</v>
      </c>
      <c r="E171" s="36"/>
      <c r="F171" s="27"/>
      <c r="G171" s="5">
        <v>3</v>
      </c>
      <c r="H171" s="10">
        <v>1</v>
      </c>
      <c r="I171" s="12">
        <f>IF(B171="Doçentlik Sonrası",J171,0)</f>
        <v>0</v>
      </c>
      <c r="J171" s="14">
        <f>G171*F171</f>
        <v>0</v>
      </c>
    </row>
    <row r="172" spans="1:12" x14ac:dyDescent="0.3">
      <c r="A172" s="7"/>
      <c r="B172" s="28"/>
      <c r="C172" s="5">
        <v>2</v>
      </c>
      <c r="D172" s="36" t="s">
        <v>63</v>
      </c>
      <c r="E172" s="36"/>
      <c r="F172" s="27"/>
      <c r="G172" s="5">
        <v>2</v>
      </c>
      <c r="H172" s="10">
        <v>1</v>
      </c>
      <c r="I172" s="12">
        <f t="shared" ref="I172" si="26">IF(B172="Doçentlik Sonrası",J172,0)</f>
        <v>0</v>
      </c>
      <c r="J172" s="14">
        <f t="shared" ref="J172" si="27">G172*F172</f>
        <v>0</v>
      </c>
    </row>
    <row r="173" spans="1:12" x14ac:dyDescent="0.3">
      <c r="K173" s="9" t="s">
        <v>98</v>
      </c>
      <c r="L173" s="14">
        <f>J171+J172</f>
        <v>0</v>
      </c>
    </row>
    <row r="174" spans="1:12" x14ac:dyDescent="0.3">
      <c r="C174" s="37" t="s">
        <v>71</v>
      </c>
      <c r="D174" s="37"/>
      <c r="E174" s="37"/>
      <c r="F174" s="37"/>
      <c r="G174" s="37"/>
      <c r="H174" s="37"/>
      <c r="I174" s="37"/>
      <c r="J174" s="37"/>
      <c r="K174" s="9" t="s">
        <v>97</v>
      </c>
      <c r="L174" s="16">
        <f>+I171+I172</f>
        <v>0</v>
      </c>
    </row>
    <row r="175" spans="1:12" x14ac:dyDescent="0.3">
      <c r="A175" s="6" t="s">
        <v>20</v>
      </c>
      <c r="B175" s="6" t="s">
        <v>139</v>
      </c>
      <c r="C175" s="6" t="s">
        <v>140</v>
      </c>
      <c r="D175" s="35" t="s">
        <v>36</v>
      </c>
      <c r="E175" s="35"/>
      <c r="F175" s="6" t="s">
        <v>5</v>
      </c>
      <c r="G175" s="6" t="s">
        <v>6</v>
      </c>
      <c r="H175" s="6" t="s">
        <v>7</v>
      </c>
      <c r="I175" s="6" t="s">
        <v>99</v>
      </c>
      <c r="J175" s="6" t="s">
        <v>8</v>
      </c>
    </row>
    <row r="176" spans="1:12" x14ac:dyDescent="0.3">
      <c r="A176" s="7">
        <v>1</v>
      </c>
      <c r="B176" s="26" t="s">
        <v>96</v>
      </c>
      <c r="C176" s="26" t="s">
        <v>67</v>
      </c>
      <c r="D176" s="26"/>
      <c r="E176" s="26"/>
      <c r="F176" s="26">
        <v>1</v>
      </c>
      <c r="G176" s="14">
        <f>IF(C176="","",VLOOKUP(C176,Sayfa2!$F$31:$G$34,2,FALSE))</f>
        <v>20</v>
      </c>
      <c r="H176" s="14">
        <f>IF(C176="","",1/F176)</f>
        <v>1</v>
      </c>
      <c r="I176" s="12">
        <f>IF(B176="Doçentlik Sonrası",J176,0)</f>
        <v>0</v>
      </c>
      <c r="J176" s="14">
        <f t="shared" ref="J176:J195" si="28">IF(AND(G176="",H176=""),0,G176*H176)</f>
        <v>20</v>
      </c>
    </row>
    <row r="177" spans="1:10" x14ac:dyDescent="0.3">
      <c r="A177" s="7">
        <v>2</v>
      </c>
      <c r="B177" s="26" t="s">
        <v>96</v>
      </c>
      <c r="C177" s="26" t="s">
        <v>67</v>
      </c>
      <c r="D177" s="26"/>
      <c r="E177" s="26"/>
      <c r="F177" s="26">
        <v>1</v>
      </c>
      <c r="G177" s="14">
        <f>IF(C177="","",VLOOKUP(C177,Sayfa2!$F$31:$G$34,2,FALSE))</f>
        <v>20</v>
      </c>
      <c r="H177" s="14">
        <f t="shared" ref="H177:H195" si="29">IF(C177="","",1/F177)</f>
        <v>1</v>
      </c>
      <c r="I177" s="12">
        <f t="shared" ref="I177:I195" si="30">IF(B177="Doçentlik Sonrası",J177,0)</f>
        <v>0</v>
      </c>
      <c r="J177" s="14">
        <f t="shared" si="28"/>
        <v>20</v>
      </c>
    </row>
    <row r="178" spans="1:10" x14ac:dyDescent="0.3">
      <c r="A178" s="7">
        <v>3</v>
      </c>
      <c r="B178" s="26"/>
      <c r="C178" s="26"/>
      <c r="D178" s="26"/>
      <c r="E178" s="26"/>
      <c r="F178" s="26"/>
      <c r="G178" s="14" t="str">
        <f>IF(C178="","",VLOOKUP(C178,Sayfa2!$F$31:$G$34,2,FALSE))</f>
        <v/>
      </c>
      <c r="H178" s="14" t="str">
        <f t="shared" si="29"/>
        <v/>
      </c>
      <c r="I178" s="12">
        <f t="shared" si="30"/>
        <v>0</v>
      </c>
      <c r="J178" s="14">
        <f t="shared" si="28"/>
        <v>0</v>
      </c>
    </row>
    <row r="179" spans="1:10" x14ac:dyDescent="0.3">
      <c r="A179" s="7">
        <v>4</v>
      </c>
      <c r="B179" s="26"/>
      <c r="C179" s="26"/>
      <c r="D179" s="26"/>
      <c r="E179" s="26"/>
      <c r="F179" s="26"/>
      <c r="G179" s="14" t="str">
        <f>IF(C179="","",VLOOKUP(C179,Sayfa2!$F$31:$G$34,2,FALSE))</f>
        <v/>
      </c>
      <c r="H179" s="14" t="str">
        <f t="shared" si="29"/>
        <v/>
      </c>
      <c r="I179" s="12">
        <f t="shared" si="30"/>
        <v>0</v>
      </c>
      <c r="J179" s="14">
        <f t="shared" si="28"/>
        <v>0</v>
      </c>
    </row>
    <row r="180" spans="1:10" x14ac:dyDescent="0.3">
      <c r="A180" s="7">
        <v>5</v>
      </c>
      <c r="B180" s="26"/>
      <c r="C180" s="26"/>
      <c r="D180" s="26"/>
      <c r="E180" s="26"/>
      <c r="F180" s="26"/>
      <c r="G180" s="14" t="str">
        <f>IF(C180="","",VLOOKUP(C180,Sayfa2!$F$31:$G$34,2,FALSE))</f>
        <v/>
      </c>
      <c r="H180" s="14" t="str">
        <f t="shared" si="29"/>
        <v/>
      </c>
      <c r="I180" s="12">
        <f t="shared" si="30"/>
        <v>0</v>
      </c>
      <c r="J180" s="14">
        <f t="shared" si="28"/>
        <v>0</v>
      </c>
    </row>
    <row r="181" spans="1:10" x14ac:dyDescent="0.3">
      <c r="A181" s="7">
        <v>6</v>
      </c>
      <c r="B181" s="26"/>
      <c r="C181" s="26"/>
      <c r="D181" s="26"/>
      <c r="E181" s="26"/>
      <c r="F181" s="26"/>
      <c r="G181" s="14" t="str">
        <f>IF(C181="","",VLOOKUP(C181,Sayfa2!$F$31:$G$34,2,FALSE))</f>
        <v/>
      </c>
      <c r="H181" s="14" t="str">
        <f t="shared" si="29"/>
        <v/>
      </c>
      <c r="I181" s="12">
        <f t="shared" si="30"/>
        <v>0</v>
      </c>
      <c r="J181" s="14">
        <f t="shared" si="28"/>
        <v>0</v>
      </c>
    </row>
    <row r="182" spans="1:10" x14ac:dyDescent="0.3">
      <c r="A182" s="7">
        <v>7</v>
      </c>
      <c r="B182" s="26"/>
      <c r="C182" s="26"/>
      <c r="D182" s="26"/>
      <c r="E182" s="26"/>
      <c r="F182" s="26"/>
      <c r="G182" s="14" t="str">
        <f>IF(C182="","",VLOOKUP(C182,Sayfa2!$F$31:$G$34,2,FALSE))</f>
        <v/>
      </c>
      <c r="H182" s="14" t="str">
        <f t="shared" si="29"/>
        <v/>
      </c>
      <c r="I182" s="12">
        <f t="shared" si="30"/>
        <v>0</v>
      </c>
      <c r="J182" s="14">
        <f t="shared" si="28"/>
        <v>0</v>
      </c>
    </row>
    <row r="183" spans="1:10" x14ac:dyDescent="0.3">
      <c r="A183" s="7">
        <v>8</v>
      </c>
      <c r="B183" s="26"/>
      <c r="C183" s="26"/>
      <c r="D183" s="26"/>
      <c r="E183" s="26"/>
      <c r="F183" s="26"/>
      <c r="G183" s="14" t="str">
        <f>IF(C183="","",VLOOKUP(C183,Sayfa2!$F$31:$G$34,2,FALSE))</f>
        <v/>
      </c>
      <c r="H183" s="14" t="str">
        <f t="shared" si="29"/>
        <v/>
      </c>
      <c r="I183" s="12">
        <f t="shared" si="30"/>
        <v>0</v>
      </c>
      <c r="J183" s="14">
        <f t="shared" si="28"/>
        <v>0</v>
      </c>
    </row>
    <row r="184" spans="1:10" x14ac:dyDescent="0.3">
      <c r="A184" s="7">
        <v>9</v>
      </c>
      <c r="B184" s="26"/>
      <c r="C184" s="26"/>
      <c r="D184" s="26"/>
      <c r="E184" s="26"/>
      <c r="F184" s="26"/>
      <c r="G184" s="14" t="str">
        <f>IF(C184="","",VLOOKUP(C184,Sayfa2!$F$31:$G$34,2,FALSE))</f>
        <v/>
      </c>
      <c r="H184" s="14" t="str">
        <f t="shared" si="29"/>
        <v/>
      </c>
      <c r="I184" s="12">
        <f t="shared" si="30"/>
        <v>0</v>
      </c>
      <c r="J184" s="14">
        <f t="shared" si="28"/>
        <v>0</v>
      </c>
    </row>
    <row r="185" spans="1:10" x14ac:dyDescent="0.3">
      <c r="A185" s="7">
        <v>10</v>
      </c>
      <c r="B185" s="26"/>
      <c r="C185" s="26"/>
      <c r="D185" s="26"/>
      <c r="E185" s="26"/>
      <c r="F185" s="26"/>
      <c r="G185" s="14" t="str">
        <f>IF(C185="","",VLOOKUP(C185,Sayfa2!$F$31:$G$34,2,FALSE))</f>
        <v/>
      </c>
      <c r="H185" s="14" t="str">
        <f t="shared" si="29"/>
        <v/>
      </c>
      <c r="I185" s="12">
        <f t="shared" si="30"/>
        <v>0</v>
      </c>
      <c r="J185" s="14">
        <f t="shared" si="28"/>
        <v>0</v>
      </c>
    </row>
    <row r="186" spans="1:10" x14ac:dyDescent="0.3">
      <c r="A186" s="7">
        <v>11</v>
      </c>
      <c r="B186" s="26"/>
      <c r="C186" s="26"/>
      <c r="D186" s="26"/>
      <c r="E186" s="26"/>
      <c r="F186" s="26"/>
      <c r="G186" s="14" t="str">
        <f>IF(C186="","",VLOOKUP(C186,Sayfa2!$F$31:$G$34,2,FALSE))</f>
        <v/>
      </c>
      <c r="H186" s="14" t="str">
        <f t="shared" si="29"/>
        <v/>
      </c>
      <c r="I186" s="12">
        <f t="shared" si="30"/>
        <v>0</v>
      </c>
      <c r="J186" s="14">
        <f t="shared" si="28"/>
        <v>0</v>
      </c>
    </row>
    <row r="187" spans="1:10" x14ac:dyDescent="0.3">
      <c r="A187" s="7">
        <v>12</v>
      </c>
      <c r="B187" s="26"/>
      <c r="C187" s="26"/>
      <c r="D187" s="26"/>
      <c r="E187" s="26"/>
      <c r="F187" s="26"/>
      <c r="G187" s="14" t="str">
        <f>IF(C187="","",VLOOKUP(C187,Sayfa2!$F$31:$G$34,2,FALSE))</f>
        <v/>
      </c>
      <c r="H187" s="14" t="str">
        <f t="shared" si="29"/>
        <v/>
      </c>
      <c r="I187" s="12">
        <f t="shared" si="30"/>
        <v>0</v>
      </c>
      <c r="J187" s="14">
        <f t="shared" si="28"/>
        <v>0</v>
      </c>
    </row>
    <row r="188" spans="1:10" x14ac:dyDescent="0.3">
      <c r="A188" s="7">
        <v>13</v>
      </c>
      <c r="B188" s="26"/>
      <c r="C188" s="26"/>
      <c r="D188" s="26"/>
      <c r="E188" s="26"/>
      <c r="F188" s="26"/>
      <c r="G188" s="14" t="str">
        <f>IF(C188="","",VLOOKUP(C188,Sayfa2!$F$31:$G$34,2,FALSE))</f>
        <v/>
      </c>
      <c r="H188" s="14" t="str">
        <f t="shared" si="29"/>
        <v/>
      </c>
      <c r="I188" s="12">
        <f t="shared" si="30"/>
        <v>0</v>
      </c>
      <c r="J188" s="14">
        <f t="shared" si="28"/>
        <v>0</v>
      </c>
    </row>
    <row r="189" spans="1:10" x14ac:dyDescent="0.3">
      <c r="A189" s="7">
        <v>14</v>
      </c>
      <c r="B189" s="26"/>
      <c r="C189" s="26"/>
      <c r="D189" s="26"/>
      <c r="E189" s="26"/>
      <c r="F189" s="26"/>
      <c r="G189" s="14" t="str">
        <f>IF(C189="","",VLOOKUP(C189,Sayfa2!$F$31:$G$34,2,FALSE))</f>
        <v/>
      </c>
      <c r="H189" s="14" t="str">
        <f t="shared" si="29"/>
        <v/>
      </c>
      <c r="I189" s="12">
        <f t="shared" si="30"/>
        <v>0</v>
      </c>
      <c r="J189" s="14">
        <f t="shared" si="28"/>
        <v>0</v>
      </c>
    </row>
    <row r="190" spans="1:10" x14ac:dyDescent="0.3">
      <c r="A190" s="7">
        <v>15</v>
      </c>
      <c r="B190" s="26"/>
      <c r="C190" s="26"/>
      <c r="D190" s="26"/>
      <c r="E190" s="26"/>
      <c r="F190" s="26"/>
      <c r="G190" s="14" t="str">
        <f>IF(C190="","",VLOOKUP(C190,Sayfa2!$F$31:$G$34,2,FALSE))</f>
        <v/>
      </c>
      <c r="H190" s="14" t="str">
        <f t="shared" si="29"/>
        <v/>
      </c>
      <c r="I190" s="12">
        <f t="shared" si="30"/>
        <v>0</v>
      </c>
      <c r="J190" s="14">
        <f t="shared" si="28"/>
        <v>0</v>
      </c>
    </row>
    <row r="191" spans="1:10" x14ac:dyDescent="0.3">
      <c r="A191" s="7">
        <v>16</v>
      </c>
      <c r="B191" s="26"/>
      <c r="C191" s="26"/>
      <c r="D191" s="26"/>
      <c r="E191" s="26"/>
      <c r="F191" s="26"/>
      <c r="G191" s="14" t="str">
        <f>IF(C191="","",VLOOKUP(C191,Sayfa2!$F$31:$G$34,2,FALSE))</f>
        <v/>
      </c>
      <c r="H191" s="14" t="str">
        <f t="shared" si="29"/>
        <v/>
      </c>
      <c r="I191" s="12">
        <f t="shared" si="30"/>
        <v>0</v>
      </c>
      <c r="J191" s="14">
        <f t="shared" si="28"/>
        <v>0</v>
      </c>
    </row>
    <row r="192" spans="1:10" x14ac:dyDescent="0.3">
      <c r="A192" s="7">
        <v>17</v>
      </c>
      <c r="B192" s="26"/>
      <c r="C192" s="26"/>
      <c r="D192" s="26"/>
      <c r="E192" s="26"/>
      <c r="F192" s="26"/>
      <c r="G192" s="14" t="str">
        <f>IF(C192="","",VLOOKUP(C192,Sayfa2!$F$31:$G$34,2,FALSE))</f>
        <v/>
      </c>
      <c r="H192" s="14" t="str">
        <f t="shared" si="29"/>
        <v/>
      </c>
      <c r="I192" s="12">
        <f t="shared" si="30"/>
        <v>0</v>
      </c>
      <c r="J192" s="14">
        <f t="shared" si="28"/>
        <v>0</v>
      </c>
    </row>
    <row r="193" spans="1:12" x14ac:dyDescent="0.3">
      <c r="A193" s="7">
        <v>18</v>
      </c>
      <c r="B193" s="26"/>
      <c r="C193" s="26"/>
      <c r="D193" s="26"/>
      <c r="E193" s="26"/>
      <c r="F193" s="26"/>
      <c r="G193" s="14" t="str">
        <f>IF(C193="","",VLOOKUP(C193,Sayfa2!$F$31:$G$34,2,FALSE))</f>
        <v/>
      </c>
      <c r="H193" s="14" t="str">
        <f t="shared" si="29"/>
        <v/>
      </c>
      <c r="I193" s="12">
        <f t="shared" si="30"/>
        <v>0</v>
      </c>
      <c r="J193" s="14">
        <f t="shared" si="28"/>
        <v>0</v>
      </c>
    </row>
    <row r="194" spans="1:12" x14ac:dyDescent="0.3">
      <c r="A194" s="7">
        <v>19</v>
      </c>
      <c r="B194" s="26"/>
      <c r="C194" s="26"/>
      <c r="D194" s="26"/>
      <c r="E194" s="26"/>
      <c r="F194" s="26"/>
      <c r="G194" s="14" t="str">
        <f>IF(C194="","",VLOOKUP(C194,Sayfa2!$F$31:$G$34,2,FALSE))</f>
        <v/>
      </c>
      <c r="H194" s="14" t="str">
        <f t="shared" si="29"/>
        <v/>
      </c>
      <c r="I194" s="12">
        <f t="shared" si="30"/>
        <v>0</v>
      </c>
      <c r="J194" s="14">
        <f t="shared" si="28"/>
        <v>0</v>
      </c>
    </row>
    <row r="195" spans="1:12" x14ac:dyDescent="0.3">
      <c r="A195" s="7">
        <v>20</v>
      </c>
      <c r="B195" s="26"/>
      <c r="C195" s="26"/>
      <c r="D195" s="26"/>
      <c r="E195" s="26"/>
      <c r="F195" s="26"/>
      <c r="G195" s="14" t="str">
        <f>IF(C195="","",VLOOKUP(C195,Sayfa2!$F$31:$G$34,2,FALSE))</f>
        <v/>
      </c>
      <c r="H195" s="14" t="str">
        <f t="shared" si="29"/>
        <v/>
      </c>
      <c r="I195" s="12">
        <f t="shared" si="30"/>
        <v>0</v>
      </c>
      <c r="J195" s="14">
        <f t="shared" si="28"/>
        <v>0</v>
      </c>
    </row>
    <row r="196" spans="1:12" x14ac:dyDescent="0.3">
      <c r="K196" s="9" t="s">
        <v>98</v>
      </c>
      <c r="L196" s="11">
        <f>SUM(J176:J195)</f>
        <v>40</v>
      </c>
    </row>
    <row r="197" spans="1:12" x14ac:dyDescent="0.3">
      <c r="C197" s="37" t="s">
        <v>72</v>
      </c>
      <c r="D197" s="37"/>
      <c r="E197" s="37"/>
      <c r="F197" s="37"/>
      <c r="G197" s="37"/>
      <c r="H197" s="37"/>
      <c r="I197" s="37"/>
      <c r="J197" s="37"/>
      <c r="K197" s="9" t="s">
        <v>97</v>
      </c>
      <c r="L197" s="13">
        <f>SUM(I176:I195)</f>
        <v>0</v>
      </c>
    </row>
    <row r="198" spans="1:12" x14ac:dyDescent="0.3">
      <c r="A198" s="6"/>
      <c r="B198" s="6" t="s">
        <v>139</v>
      </c>
      <c r="C198" s="6" t="s">
        <v>74</v>
      </c>
      <c r="D198" s="35" t="s">
        <v>73</v>
      </c>
      <c r="E198" s="35"/>
      <c r="F198" s="6" t="s">
        <v>80</v>
      </c>
      <c r="G198" s="6" t="s">
        <v>6</v>
      </c>
      <c r="H198" s="6" t="s">
        <v>7</v>
      </c>
      <c r="I198" s="6" t="s">
        <v>99</v>
      </c>
      <c r="J198" s="6" t="s">
        <v>8</v>
      </c>
    </row>
    <row r="199" spans="1:12" x14ac:dyDescent="0.3">
      <c r="A199" s="7"/>
      <c r="B199" s="26"/>
      <c r="C199" s="5">
        <v>1</v>
      </c>
      <c r="D199" s="36" t="s">
        <v>81</v>
      </c>
      <c r="E199" s="36"/>
      <c r="F199" s="26"/>
      <c r="G199" s="5">
        <v>25</v>
      </c>
      <c r="H199" s="10">
        <v>1</v>
      </c>
      <c r="I199" s="12">
        <f>IF(B199="Doçentlik Sonrası",J199,0)</f>
        <v>0</v>
      </c>
      <c r="J199" s="14">
        <f>G199*F199</f>
        <v>0</v>
      </c>
    </row>
    <row r="200" spans="1:12" x14ac:dyDescent="0.3">
      <c r="A200" s="7"/>
      <c r="B200" s="26"/>
      <c r="C200" s="5">
        <v>2</v>
      </c>
      <c r="D200" s="36" t="s">
        <v>78</v>
      </c>
      <c r="E200" s="36"/>
      <c r="F200" s="26"/>
      <c r="G200" s="5">
        <v>25</v>
      </c>
      <c r="H200" s="10">
        <v>1</v>
      </c>
      <c r="I200" s="12">
        <f t="shared" ref="I200:I204" si="31">IF(B200="Doçentlik Sonrası",J200,0)</f>
        <v>0</v>
      </c>
      <c r="J200" s="14">
        <f t="shared" ref="J200:J204" si="32">G200*F200</f>
        <v>0</v>
      </c>
    </row>
    <row r="201" spans="1:12" x14ac:dyDescent="0.3">
      <c r="A201" s="7"/>
      <c r="B201" s="26"/>
      <c r="C201" s="5">
        <v>3</v>
      </c>
      <c r="D201" s="36" t="s">
        <v>75</v>
      </c>
      <c r="E201" s="36"/>
      <c r="F201" s="26"/>
      <c r="G201" s="5">
        <v>25</v>
      </c>
      <c r="H201" s="10">
        <v>1</v>
      </c>
      <c r="I201" s="12">
        <f t="shared" si="31"/>
        <v>0</v>
      </c>
      <c r="J201" s="14">
        <f t="shared" si="32"/>
        <v>0</v>
      </c>
    </row>
    <row r="202" spans="1:12" x14ac:dyDescent="0.3">
      <c r="A202" s="7"/>
      <c r="B202" s="26"/>
      <c r="C202" s="5">
        <v>4</v>
      </c>
      <c r="D202" s="36" t="s">
        <v>76</v>
      </c>
      <c r="E202" s="36"/>
      <c r="F202" s="26"/>
      <c r="G202" s="5">
        <v>25</v>
      </c>
      <c r="H202" s="10">
        <v>1</v>
      </c>
      <c r="I202" s="12">
        <f t="shared" si="31"/>
        <v>0</v>
      </c>
      <c r="J202" s="14">
        <f t="shared" si="32"/>
        <v>0</v>
      </c>
    </row>
    <row r="203" spans="1:12" x14ac:dyDescent="0.3">
      <c r="B203" s="26"/>
      <c r="C203" s="5">
        <v>5</v>
      </c>
      <c r="D203" s="36" t="s">
        <v>77</v>
      </c>
      <c r="E203" s="36"/>
      <c r="F203" s="26"/>
      <c r="G203" s="5">
        <v>25</v>
      </c>
      <c r="H203" s="10">
        <v>1</v>
      </c>
      <c r="I203" s="12">
        <f t="shared" si="31"/>
        <v>0</v>
      </c>
      <c r="J203" s="14">
        <f t="shared" si="32"/>
        <v>0</v>
      </c>
    </row>
    <row r="204" spans="1:12" x14ac:dyDescent="0.3">
      <c r="B204" s="26"/>
      <c r="C204" s="5">
        <v>6</v>
      </c>
      <c r="D204" s="36" t="s">
        <v>79</v>
      </c>
      <c r="E204" s="36"/>
      <c r="F204" s="26"/>
      <c r="G204" s="5">
        <v>25</v>
      </c>
      <c r="H204" s="10">
        <v>1</v>
      </c>
      <c r="I204" s="12">
        <f t="shared" si="31"/>
        <v>0</v>
      </c>
      <c r="J204" s="14">
        <f t="shared" si="32"/>
        <v>0</v>
      </c>
    </row>
    <row r="205" spans="1:12" x14ac:dyDescent="0.3">
      <c r="K205" s="9" t="s">
        <v>98</v>
      </c>
      <c r="L205" s="14">
        <f>SUM(J199:J204)</f>
        <v>0</v>
      </c>
    </row>
    <row r="206" spans="1:12" x14ac:dyDescent="0.3">
      <c r="C206" s="37" t="s">
        <v>82</v>
      </c>
      <c r="D206" s="37"/>
      <c r="E206" s="37"/>
      <c r="F206" s="37"/>
      <c r="G206" s="37"/>
      <c r="H206" s="37"/>
      <c r="I206" s="37"/>
      <c r="J206" s="37"/>
      <c r="K206" s="9" t="s">
        <v>97</v>
      </c>
      <c r="L206" s="16">
        <f>SUM(I199:I204)</f>
        <v>0</v>
      </c>
    </row>
    <row r="207" spans="1:12" x14ac:dyDescent="0.3">
      <c r="A207" s="6"/>
      <c r="B207" s="6" t="s">
        <v>139</v>
      </c>
      <c r="C207" s="6" t="s">
        <v>84</v>
      </c>
      <c r="D207" s="35" t="s">
        <v>83</v>
      </c>
      <c r="E207" s="35"/>
      <c r="F207" s="6" t="s">
        <v>85</v>
      </c>
      <c r="G207" s="6" t="s">
        <v>6</v>
      </c>
      <c r="H207" s="6" t="s">
        <v>7</v>
      </c>
      <c r="I207" s="6" t="s">
        <v>99</v>
      </c>
      <c r="J207" s="6" t="s">
        <v>8</v>
      </c>
    </row>
    <row r="208" spans="1:12" x14ac:dyDescent="0.3">
      <c r="A208" s="7"/>
      <c r="B208" s="28"/>
      <c r="C208" s="5">
        <v>1</v>
      </c>
      <c r="D208" s="36" t="s">
        <v>86</v>
      </c>
      <c r="E208" s="36"/>
      <c r="F208" s="27"/>
      <c r="G208" s="5">
        <v>2</v>
      </c>
      <c r="H208" s="10">
        <v>1</v>
      </c>
      <c r="I208" s="12">
        <f>IF(B208="Doçentlik Sonrası",J208,0)</f>
        <v>0</v>
      </c>
      <c r="J208" s="14">
        <f>G208*F208</f>
        <v>0</v>
      </c>
    </row>
    <row r="209" spans="1:12" x14ac:dyDescent="0.3">
      <c r="A209" s="7"/>
      <c r="B209" s="28"/>
      <c r="C209" s="5">
        <v>2</v>
      </c>
      <c r="D209" s="36" t="s">
        <v>87</v>
      </c>
      <c r="E209" s="36"/>
      <c r="F209" s="27"/>
      <c r="G209" s="5">
        <v>1</v>
      </c>
      <c r="H209" s="10">
        <v>1</v>
      </c>
      <c r="I209" s="12">
        <f t="shared" ref="I209:I210" si="33">IF(B209="Doçentlik Sonrası",J209,0)</f>
        <v>0</v>
      </c>
      <c r="J209" s="14">
        <f t="shared" ref="J209:J210" si="34">G209*F209</f>
        <v>0</v>
      </c>
    </row>
    <row r="210" spans="1:12" x14ac:dyDescent="0.3">
      <c r="A210" s="7"/>
      <c r="B210" s="28"/>
      <c r="C210" s="5">
        <v>3</v>
      </c>
      <c r="D210" s="36" t="s">
        <v>88</v>
      </c>
      <c r="E210" s="36"/>
      <c r="F210" s="27"/>
      <c r="G210" s="5">
        <v>1</v>
      </c>
      <c r="H210" s="10">
        <v>1</v>
      </c>
      <c r="I210" s="12">
        <f t="shared" si="33"/>
        <v>0</v>
      </c>
      <c r="J210" s="14">
        <f t="shared" si="34"/>
        <v>0</v>
      </c>
    </row>
    <row r="211" spans="1:12" x14ac:dyDescent="0.3">
      <c r="K211" s="9" t="s">
        <v>98</v>
      </c>
      <c r="L211" s="14">
        <f>SUM(J208:J210)</f>
        <v>0</v>
      </c>
    </row>
    <row r="212" spans="1:12" x14ac:dyDescent="0.3">
      <c r="C212" s="37" t="s">
        <v>89</v>
      </c>
      <c r="D212" s="37"/>
      <c r="E212" s="37"/>
      <c r="F212" s="37"/>
      <c r="G212" s="37"/>
      <c r="H212" s="37"/>
      <c r="I212" s="37"/>
      <c r="J212" s="37"/>
      <c r="K212" s="9" t="s">
        <v>97</v>
      </c>
      <c r="L212" s="16">
        <f>SUM(I208:I210)</f>
        <v>0</v>
      </c>
    </row>
    <row r="213" spans="1:12" x14ac:dyDescent="0.3">
      <c r="A213" s="6"/>
      <c r="B213" s="6"/>
      <c r="C213" s="6" t="s">
        <v>90</v>
      </c>
      <c r="D213" s="35" t="s">
        <v>91</v>
      </c>
      <c r="E213" s="35"/>
      <c r="F213" s="6" t="s">
        <v>135</v>
      </c>
      <c r="G213" s="6" t="s">
        <v>6</v>
      </c>
      <c r="H213" s="6" t="s">
        <v>7</v>
      </c>
      <c r="I213" s="6" t="s">
        <v>99</v>
      </c>
      <c r="J213" s="6" t="s">
        <v>8</v>
      </c>
    </row>
    <row r="214" spans="1:12" x14ac:dyDescent="0.3">
      <c r="A214" s="7"/>
      <c r="B214" s="7"/>
      <c r="C214" s="5">
        <v>1</v>
      </c>
      <c r="D214" s="36" t="s">
        <v>92</v>
      </c>
      <c r="E214" s="36"/>
      <c r="F214" s="28"/>
      <c r="G214" s="5">
        <v>5</v>
      </c>
      <c r="H214" s="10">
        <v>1</v>
      </c>
      <c r="I214" s="12">
        <f>IF(B214="Doçentlik Sonrası",J214,0)</f>
        <v>0</v>
      </c>
      <c r="J214" s="14">
        <f>IF(F214="Var",5,0)</f>
        <v>0</v>
      </c>
    </row>
    <row r="215" spans="1:12" x14ac:dyDescent="0.3">
      <c r="A215" s="7"/>
      <c r="B215" s="7"/>
      <c r="C215" s="5">
        <v>2</v>
      </c>
      <c r="D215" s="36" t="s">
        <v>93</v>
      </c>
      <c r="E215" s="36"/>
      <c r="F215" s="28"/>
      <c r="G215" s="5">
        <v>5</v>
      </c>
      <c r="H215" s="10">
        <v>1</v>
      </c>
      <c r="I215" s="12">
        <f t="shared" ref="I215:I218" si="35">IF(B215="Doçentlik Sonrası",J215,0)</f>
        <v>0</v>
      </c>
      <c r="J215" s="14">
        <f>IF(F215="Var",5,0)</f>
        <v>0</v>
      </c>
    </row>
    <row r="216" spans="1:12" x14ac:dyDescent="0.3">
      <c r="C216" s="5">
        <v>3</v>
      </c>
      <c r="D216" s="36" t="s">
        <v>116</v>
      </c>
      <c r="E216" s="36"/>
      <c r="F216" s="28"/>
      <c r="G216" s="5">
        <v>5</v>
      </c>
      <c r="H216" s="10">
        <v>1</v>
      </c>
      <c r="I216" s="12">
        <f>IF(B216="Doçentlik Sonrası",J216,0)</f>
        <v>0</v>
      </c>
      <c r="J216" s="14">
        <f>F216*G216</f>
        <v>0</v>
      </c>
    </row>
    <row r="217" spans="1:12" x14ac:dyDescent="0.3">
      <c r="C217" s="5">
        <v>4</v>
      </c>
      <c r="D217" s="36" t="s">
        <v>118</v>
      </c>
      <c r="E217" s="36"/>
      <c r="F217" s="28"/>
      <c r="G217" s="5">
        <v>5</v>
      </c>
      <c r="H217" s="10">
        <v>1</v>
      </c>
      <c r="I217" s="12">
        <f t="shared" si="35"/>
        <v>0</v>
      </c>
      <c r="J217" s="14">
        <f t="shared" ref="J217:J218" si="36">F217*G217</f>
        <v>0</v>
      </c>
    </row>
    <row r="218" spans="1:12" ht="28.2" customHeight="1" x14ac:dyDescent="0.3">
      <c r="C218" s="5">
        <v>5</v>
      </c>
      <c r="D218" s="38" t="s">
        <v>117</v>
      </c>
      <c r="E218" s="38"/>
      <c r="F218" s="28"/>
      <c r="G218" s="5">
        <v>5</v>
      </c>
      <c r="H218" s="10">
        <v>1</v>
      </c>
      <c r="I218" s="12">
        <f t="shared" si="35"/>
        <v>0</v>
      </c>
      <c r="J218" s="14">
        <f t="shared" si="36"/>
        <v>0</v>
      </c>
    </row>
    <row r="219" spans="1:12" x14ac:dyDescent="0.3">
      <c r="K219" s="9" t="s">
        <v>98</v>
      </c>
      <c r="L219" s="14">
        <f>SUM(J214:J218)</f>
        <v>0</v>
      </c>
    </row>
    <row r="220" spans="1:12" x14ac:dyDescent="0.3">
      <c r="K220" s="9" t="s">
        <v>97</v>
      </c>
      <c r="L220" s="16">
        <f>SUM(I214:I218)</f>
        <v>0</v>
      </c>
    </row>
    <row r="222" spans="1:12" x14ac:dyDescent="0.3">
      <c r="C222" s="37" t="s">
        <v>119</v>
      </c>
      <c r="D222" s="37"/>
      <c r="E222" s="37"/>
      <c r="F222" s="37"/>
      <c r="G222" s="37"/>
      <c r="H222" s="37"/>
      <c r="I222" s="37"/>
      <c r="J222" s="37"/>
    </row>
    <row r="223" spans="1:12" x14ac:dyDescent="0.3">
      <c r="C223" s="6" t="s">
        <v>90</v>
      </c>
      <c r="D223" s="35" t="s">
        <v>120</v>
      </c>
      <c r="E223" s="35"/>
      <c r="F223" s="6" t="s">
        <v>136</v>
      </c>
      <c r="G223" s="6" t="s">
        <v>6</v>
      </c>
      <c r="H223" s="6" t="s">
        <v>7</v>
      </c>
      <c r="I223" s="6" t="s">
        <v>99</v>
      </c>
      <c r="J223" s="6" t="s">
        <v>8</v>
      </c>
    </row>
    <row r="224" spans="1:12" x14ac:dyDescent="0.3">
      <c r="C224" s="5">
        <v>1</v>
      </c>
      <c r="D224" s="36" t="s">
        <v>121</v>
      </c>
      <c r="E224" s="36"/>
      <c r="F224" s="27"/>
      <c r="G224" s="5">
        <v>15</v>
      </c>
      <c r="H224" s="10">
        <v>1</v>
      </c>
      <c r="I224" s="12">
        <f>IF(B224="Doçentlik Sonrası",J224,0)</f>
        <v>0</v>
      </c>
      <c r="J224" s="14">
        <f>F224*G224</f>
        <v>0</v>
      </c>
    </row>
    <row r="225" spans="3:12" x14ac:dyDescent="0.3">
      <c r="C225" s="5">
        <v>2</v>
      </c>
      <c r="D225" s="36" t="s">
        <v>122</v>
      </c>
      <c r="E225" s="36"/>
      <c r="F225" s="27"/>
      <c r="G225" s="5">
        <v>10</v>
      </c>
      <c r="H225" s="10">
        <v>1</v>
      </c>
      <c r="I225" s="12">
        <f t="shared" ref="I225:I226" si="37">IF(B225="Doçentlik Sonrası",J225,0)</f>
        <v>0</v>
      </c>
      <c r="J225" s="14">
        <f t="shared" ref="J225:J226" si="38">F225*G225</f>
        <v>0</v>
      </c>
    </row>
    <row r="226" spans="3:12" x14ac:dyDescent="0.3">
      <c r="C226" s="5">
        <v>3</v>
      </c>
      <c r="D226" s="36" t="s">
        <v>123</v>
      </c>
      <c r="E226" s="36"/>
      <c r="F226" s="27"/>
      <c r="G226" s="5">
        <v>5</v>
      </c>
      <c r="H226" s="10">
        <v>1</v>
      </c>
      <c r="I226" s="12">
        <f t="shared" si="37"/>
        <v>0</v>
      </c>
      <c r="J226" s="14">
        <f t="shared" si="38"/>
        <v>0</v>
      </c>
    </row>
    <row r="227" spans="3:12" x14ac:dyDescent="0.3">
      <c r="D227" s="36"/>
      <c r="E227" s="36"/>
      <c r="H227" s="10"/>
      <c r="I227" s="8"/>
      <c r="K227" s="9" t="s">
        <v>98</v>
      </c>
      <c r="L227" s="14">
        <f>IF(Değerlendirme!$E$1="Mimarlık, Planlama ve Tasarım Temel Alanı",SUM(J224:J226),0)</f>
        <v>0</v>
      </c>
    </row>
    <row r="228" spans="3:12" x14ac:dyDescent="0.3">
      <c r="D228" s="38"/>
      <c r="E228" s="38"/>
      <c r="H228" s="10"/>
      <c r="I228" s="8"/>
      <c r="K228" s="9" t="s">
        <v>97</v>
      </c>
      <c r="L228" s="14">
        <f>IF(Değerlendirme!$E$1="Mimarlık, Planlama ve Tasarım Temel Alanı",SUM(I224:I226),0)</f>
        <v>0</v>
      </c>
    </row>
  </sheetData>
  <sheetProtection algorithmName="SHA-512" hashValue="O4hPuK5TmBX3cacYpZpfaNLZ2l4R6Xvq5528IIRQs0lKzmtT2vb/xqr41cd9SDdZNEdynF8tkZDsiUN3npnWYw==" saltValue="a7nF3WZ4R60IeWDwis+vfw==" spinCount="100000" sheet="1" objects="1" scenarios="1"/>
  <mergeCells count="51">
    <mergeCell ref="C1:J1"/>
    <mergeCell ref="C24:J24"/>
    <mergeCell ref="C47:J47"/>
    <mergeCell ref="D48:E48"/>
    <mergeCell ref="D228:E228"/>
    <mergeCell ref="D216:E216"/>
    <mergeCell ref="D217:E217"/>
    <mergeCell ref="D218:E218"/>
    <mergeCell ref="C222:J222"/>
    <mergeCell ref="D223:E223"/>
    <mergeCell ref="D224:E224"/>
    <mergeCell ref="D225:E225"/>
    <mergeCell ref="D226:E226"/>
    <mergeCell ref="D227:E227"/>
    <mergeCell ref="C70:J70"/>
    <mergeCell ref="D71:E71"/>
    <mergeCell ref="C93:J93"/>
    <mergeCell ref="D94:E94"/>
    <mergeCell ref="D95:E95"/>
    <mergeCell ref="C212:J212"/>
    <mergeCell ref="D96:E96"/>
    <mergeCell ref="D97:E97"/>
    <mergeCell ref="D98:E98"/>
    <mergeCell ref="C100:J100"/>
    <mergeCell ref="C174:J174"/>
    <mergeCell ref="C169:J169"/>
    <mergeCell ref="D170:E170"/>
    <mergeCell ref="D171:E171"/>
    <mergeCell ref="D172:E172"/>
    <mergeCell ref="D101:E101"/>
    <mergeCell ref="C123:J123"/>
    <mergeCell ref="D124:E124"/>
    <mergeCell ref="C146:J146"/>
    <mergeCell ref="D147:E147"/>
    <mergeCell ref="D175:E175"/>
    <mergeCell ref="D213:E213"/>
    <mergeCell ref="D214:E214"/>
    <mergeCell ref="D215:E215"/>
    <mergeCell ref="D201:E201"/>
    <mergeCell ref="C197:J197"/>
    <mergeCell ref="D202:E202"/>
    <mergeCell ref="D203:E203"/>
    <mergeCell ref="D204:E204"/>
    <mergeCell ref="D199:E199"/>
    <mergeCell ref="C206:J206"/>
    <mergeCell ref="D207:E207"/>
    <mergeCell ref="D198:E198"/>
    <mergeCell ref="D200:E200"/>
    <mergeCell ref="D208:E208"/>
    <mergeCell ref="D209:E209"/>
    <mergeCell ref="D210:E210"/>
  </mergeCells>
  <phoneticPr fontId="3" type="noConversion"/>
  <pageMargins left="0.7" right="0.7" top="0.75" bottom="0.75" header="0.3" footer="0.3"/>
  <ignoredErrors>
    <ignoredError sqref="G102:G12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C05E2618-250F-43EF-8853-020A7E147085}">
          <x14:formula1>
            <xm:f>Sayfa2!$H$1:$H$3</xm:f>
          </x14:formula1>
          <xm:sqref>E3:E22 E26:E45</xm:sqref>
        </x14:dataValidation>
        <x14:dataValidation type="list" allowBlank="1" showInputMessage="1" showErrorMessage="1" xr:uid="{D0AFDC55-B576-47F6-B355-FE9053A39C5A}">
          <x14:formula1>
            <xm:f>Sayfa2!$E$12:$E$14</xm:f>
          </x14:formula1>
          <xm:sqref>C26:C45</xm:sqref>
        </x14:dataValidation>
        <x14:dataValidation type="list" allowBlank="1" showInputMessage="1" showErrorMessage="1" xr:uid="{2E79AF1C-D3DC-4EC3-B65B-798B1C1EF9A2}">
          <x14:formula1>
            <xm:f>Sayfa2!$B$18:$B$27</xm:f>
          </x14:formula1>
          <xm:sqref>C49:C68</xm:sqref>
        </x14:dataValidation>
        <x14:dataValidation type="list" allowBlank="1" showInputMessage="1" showErrorMessage="1" xr:uid="{59BECEDE-4097-4A25-B88B-422F0D053784}">
          <x14:formula1>
            <xm:f>Sayfa2!$F$18:$F$21</xm:f>
          </x14:formula1>
          <xm:sqref>C72:C91</xm:sqref>
        </x14:dataValidation>
        <x14:dataValidation type="list" allowBlank="1" showInputMessage="1" showErrorMessage="1" xr:uid="{A70731E2-6FFD-4A23-9548-2649ED16E31B}">
          <x14:formula1>
            <xm:f>Sayfa2!$I$18:$I$21</xm:f>
          </x14:formula1>
          <xm:sqref>C102:C121</xm:sqref>
        </x14:dataValidation>
        <x14:dataValidation type="list" allowBlank="1" showInputMessage="1" showErrorMessage="1" xr:uid="{43AE25E7-C451-4528-9955-E5DB6FE37CC5}">
          <x14:formula1>
            <xm:f>Sayfa2!$E$2:$E$9</xm:f>
          </x14:formula1>
          <xm:sqref>C3:C22</xm:sqref>
        </x14:dataValidation>
        <x14:dataValidation type="list" allowBlank="1" showInputMessage="1" showErrorMessage="1" xr:uid="{BC5712E4-47A3-4BB0-A9BE-FBE564B516FD}">
          <x14:formula1>
            <xm:f>Sayfa2!$B$30:$B$35</xm:f>
          </x14:formula1>
          <xm:sqref>C125:C144</xm:sqref>
        </x14:dataValidation>
        <x14:dataValidation type="list" allowBlank="1" showInputMessage="1" showErrorMessage="1" xr:uid="{734597E2-16C0-4077-9087-E995585E8B55}">
          <x14:formula1>
            <xm:f>Sayfa2!$F$24:$F$25</xm:f>
          </x14:formula1>
          <xm:sqref>C148:C167</xm:sqref>
        </x14:dataValidation>
        <x14:dataValidation type="list" allowBlank="1" showInputMessage="1" showErrorMessage="1" xr:uid="{556C883B-7845-425B-91E4-8ABF6DE7167A}">
          <x14:formula1>
            <xm:f>Sayfa2!$F$31:$F$34</xm:f>
          </x14:formula1>
          <xm:sqref>C176:C195</xm:sqref>
        </x14:dataValidation>
        <x14:dataValidation type="list" allowBlank="1" showInputMessage="1" showErrorMessage="1" xr:uid="{D53D5B34-E35A-4231-9986-2F90AA15A1BB}">
          <x14:formula1>
            <xm:f>Sayfa2!$I$31:$I$32</xm:f>
          </x14:formula1>
          <xm:sqref>F214:F215</xm:sqref>
        </x14:dataValidation>
        <x14:dataValidation type="list" allowBlank="1" showInputMessage="1" showErrorMessage="1" xr:uid="{0A3BA0EA-E04E-4E3C-86F4-7C53F8F78542}">
          <x14:formula1>
            <xm:f>Sayfa2!$B$37:$B$38</xm:f>
          </x14:formula1>
          <xm:sqref>B3:B22 B26:B45 B49:B68 B72:B91 B102:B121 B125:B144 B148:B167 B176:B195 B171:B172 B199:B203 B208:B210 B95:B98</xm:sqref>
        </x14:dataValidation>
        <x14:dataValidation type="list" allowBlank="1" showInputMessage="1" showErrorMessage="1" xr:uid="{66B09684-69B2-4CF2-9886-DFBF30D6CF2B}">
          <x14:formula1>
            <xm:f>Sayfa2!$K$1:$K$111</xm:f>
          </x14:formula1>
          <xm:sqref>F3:F22 F26:F45 F72:F91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14F1-47D2-4900-ACEC-DA45BAE4C0BB}">
  <dimension ref="B2:K111"/>
  <sheetViews>
    <sheetView zoomScale="70" zoomScaleNormal="70" workbookViewId="0">
      <selection activeCell="N23" sqref="N23"/>
    </sheetView>
  </sheetViews>
  <sheetFormatPr defaultRowHeight="14.4" x14ac:dyDescent="0.3"/>
  <cols>
    <col min="5" max="5" width="28.88671875" bestFit="1" customWidth="1"/>
    <col min="6" max="6" width="20.88671875" customWidth="1"/>
    <col min="8" max="8" width="17.77734375" bestFit="1" customWidth="1"/>
    <col min="9" max="9" width="11" customWidth="1"/>
  </cols>
  <sheetData>
    <row r="2" spans="2:11" x14ac:dyDescent="0.3">
      <c r="B2" t="s">
        <v>1</v>
      </c>
      <c r="E2" t="s">
        <v>13</v>
      </c>
      <c r="F2">
        <v>30</v>
      </c>
      <c r="H2" s="1" t="s">
        <v>18</v>
      </c>
      <c r="I2" s="2"/>
      <c r="K2">
        <v>1</v>
      </c>
    </row>
    <row r="3" spans="2:11" x14ac:dyDescent="0.3">
      <c r="E3" t="s">
        <v>14</v>
      </c>
      <c r="F3">
        <v>20</v>
      </c>
      <c r="H3" s="1" t="s">
        <v>19</v>
      </c>
      <c r="K3">
        <v>2</v>
      </c>
    </row>
    <row r="4" spans="2:11" x14ac:dyDescent="0.3">
      <c r="B4" t="s">
        <v>2</v>
      </c>
      <c r="E4" t="s">
        <v>15</v>
      </c>
      <c r="F4">
        <v>15</v>
      </c>
      <c r="H4" s="1"/>
      <c r="K4">
        <v>3</v>
      </c>
    </row>
    <row r="5" spans="2:11" x14ac:dyDescent="0.3">
      <c r="E5" t="s">
        <v>16</v>
      </c>
      <c r="F5">
        <v>10</v>
      </c>
      <c r="K5">
        <v>4</v>
      </c>
    </row>
    <row r="6" spans="2:11" x14ac:dyDescent="0.3">
      <c r="B6" t="s">
        <v>3</v>
      </c>
      <c r="E6" t="s">
        <v>9</v>
      </c>
      <c r="F6">
        <v>20</v>
      </c>
      <c r="K6">
        <v>5</v>
      </c>
    </row>
    <row r="7" spans="2:11" x14ac:dyDescent="0.3">
      <c r="E7" t="s">
        <v>10</v>
      </c>
      <c r="F7">
        <v>10</v>
      </c>
      <c r="K7">
        <v>6</v>
      </c>
    </row>
    <row r="8" spans="2:11" x14ac:dyDescent="0.3">
      <c r="B8" t="s">
        <v>4</v>
      </c>
      <c r="E8" t="s">
        <v>12</v>
      </c>
      <c r="F8">
        <v>5</v>
      </c>
      <c r="K8">
        <v>7</v>
      </c>
    </row>
    <row r="9" spans="2:11" x14ac:dyDescent="0.3">
      <c r="E9" t="s">
        <v>11</v>
      </c>
      <c r="F9">
        <v>3</v>
      </c>
      <c r="K9">
        <v>8</v>
      </c>
    </row>
    <row r="10" spans="2:11" x14ac:dyDescent="0.3">
      <c r="K10">
        <v>9</v>
      </c>
    </row>
    <row r="11" spans="2:11" x14ac:dyDescent="0.3">
      <c r="K11">
        <v>10</v>
      </c>
    </row>
    <row r="12" spans="2:11" x14ac:dyDescent="0.3">
      <c r="E12" t="s">
        <v>22</v>
      </c>
      <c r="F12">
        <v>10</v>
      </c>
      <c r="K12">
        <v>11</v>
      </c>
    </row>
    <row r="13" spans="2:11" x14ac:dyDescent="0.3">
      <c r="E13" t="s">
        <v>23</v>
      </c>
      <c r="F13">
        <v>4</v>
      </c>
      <c r="K13">
        <v>12</v>
      </c>
    </row>
    <row r="14" spans="2:11" x14ac:dyDescent="0.3">
      <c r="E14" t="s">
        <v>24</v>
      </c>
      <c r="F14">
        <v>2</v>
      </c>
      <c r="K14">
        <v>13</v>
      </c>
    </row>
    <row r="15" spans="2:11" x14ac:dyDescent="0.3">
      <c r="K15">
        <v>14</v>
      </c>
    </row>
    <row r="16" spans="2:11" x14ac:dyDescent="0.3">
      <c r="K16">
        <v>15</v>
      </c>
    </row>
    <row r="17" spans="2:11" x14ac:dyDescent="0.3">
      <c r="K17">
        <v>16</v>
      </c>
    </row>
    <row r="18" spans="2:11" x14ac:dyDescent="0.3">
      <c r="B18" t="s">
        <v>25</v>
      </c>
      <c r="C18">
        <v>20</v>
      </c>
      <c r="F18" t="s">
        <v>29</v>
      </c>
      <c r="G18">
        <v>20</v>
      </c>
      <c r="I18" t="s">
        <v>46</v>
      </c>
      <c r="J18">
        <v>5</v>
      </c>
      <c r="K18">
        <v>17</v>
      </c>
    </row>
    <row r="19" spans="2:11" x14ac:dyDescent="0.3">
      <c r="B19" t="s">
        <v>26</v>
      </c>
      <c r="C19">
        <v>10</v>
      </c>
      <c r="F19" t="s">
        <v>30</v>
      </c>
      <c r="G19">
        <v>10</v>
      </c>
      <c r="I19" t="s">
        <v>47</v>
      </c>
      <c r="J19">
        <v>2.5</v>
      </c>
      <c r="K19">
        <v>18</v>
      </c>
    </row>
    <row r="20" spans="2:11" x14ac:dyDescent="0.3">
      <c r="B20" t="s">
        <v>27</v>
      </c>
      <c r="C20">
        <v>5</v>
      </c>
      <c r="F20" t="s">
        <v>31</v>
      </c>
      <c r="G20">
        <v>5</v>
      </c>
      <c r="I20" t="s">
        <v>48</v>
      </c>
      <c r="J20">
        <v>3</v>
      </c>
      <c r="K20">
        <v>19</v>
      </c>
    </row>
    <row r="21" spans="2:11" x14ac:dyDescent="0.3">
      <c r="B21" t="s">
        <v>28</v>
      </c>
      <c r="C21">
        <v>8</v>
      </c>
      <c r="F21" t="s">
        <v>32</v>
      </c>
      <c r="G21">
        <v>3</v>
      </c>
      <c r="I21" t="s">
        <v>49</v>
      </c>
      <c r="J21">
        <v>1.5</v>
      </c>
      <c r="K21">
        <v>20</v>
      </c>
    </row>
    <row r="22" spans="2:11" x14ac:dyDescent="0.3">
      <c r="B22" t="s">
        <v>29</v>
      </c>
      <c r="C22">
        <v>20</v>
      </c>
      <c r="K22">
        <v>21</v>
      </c>
    </row>
    <row r="23" spans="2:11" x14ac:dyDescent="0.3">
      <c r="B23" t="s">
        <v>30</v>
      </c>
      <c r="C23">
        <v>10</v>
      </c>
      <c r="K23">
        <v>22</v>
      </c>
    </row>
    <row r="24" spans="2:11" x14ac:dyDescent="0.3">
      <c r="B24" t="s">
        <v>31</v>
      </c>
      <c r="C24">
        <f>D24</f>
        <v>5</v>
      </c>
      <c r="D24">
        <f>IF(Değerlendirme!$E$15="Sosyal, Beşeri ve İdari Bilimler Temel Alanı",3,5)</f>
        <v>5</v>
      </c>
      <c r="F24" t="s">
        <v>59</v>
      </c>
      <c r="G24">
        <v>5</v>
      </c>
      <c r="K24">
        <v>23</v>
      </c>
    </row>
    <row r="25" spans="2:11" x14ac:dyDescent="0.3">
      <c r="B25" t="s">
        <v>32</v>
      </c>
      <c r="C25">
        <f>D25</f>
        <v>3</v>
      </c>
      <c r="D25">
        <f>IF(Değerlendirme!$E$15="Sosyal, Beşeri ve İdari Bilimler Temel Alanı",2,3)</f>
        <v>3</v>
      </c>
      <c r="F25" t="s">
        <v>60</v>
      </c>
      <c r="G25">
        <v>3</v>
      </c>
      <c r="K25">
        <v>24</v>
      </c>
    </row>
    <row r="26" spans="2:11" x14ac:dyDescent="0.3">
      <c r="B26" t="s">
        <v>33</v>
      </c>
      <c r="C26">
        <f>IF(Değerlendirme!$E$1="Mühendislik Temel Alanı",5,3)</f>
        <v>3</v>
      </c>
      <c r="I26" s="3"/>
      <c r="K26">
        <v>25</v>
      </c>
    </row>
    <row r="27" spans="2:11" x14ac:dyDescent="0.3">
      <c r="B27" t="s">
        <v>34</v>
      </c>
      <c r="C27">
        <v>2</v>
      </c>
      <c r="I27" s="3"/>
      <c r="K27">
        <v>26</v>
      </c>
    </row>
    <row r="28" spans="2:11" x14ac:dyDescent="0.3">
      <c r="F28" t="s">
        <v>62</v>
      </c>
      <c r="G28">
        <v>2</v>
      </c>
      <c r="I28" s="3"/>
      <c r="K28">
        <v>27</v>
      </c>
    </row>
    <row r="29" spans="2:11" x14ac:dyDescent="0.3">
      <c r="B29" s="3" t="s">
        <v>50</v>
      </c>
      <c r="F29" t="s">
        <v>63</v>
      </c>
      <c r="G29">
        <v>2</v>
      </c>
      <c r="I29" s="3"/>
      <c r="K29">
        <v>28</v>
      </c>
    </row>
    <row r="30" spans="2:11" x14ac:dyDescent="0.3">
      <c r="B30" s="4" t="s">
        <v>51</v>
      </c>
      <c r="C30">
        <v>15</v>
      </c>
      <c r="I30" s="3"/>
      <c r="K30">
        <v>29</v>
      </c>
    </row>
    <row r="31" spans="2:11" x14ac:dyDescent="0.3">
      <c r="B31" s="4" t="s">
        <v>52</v>
      </c>
      <c r="C31">
        <v>10</v>
      </c>
      <c r="F31" t="s">
        <v>67</v>
      </c>
      <c r="G31">
        <v>20</v>
      </c>
      <c r="I31" t="s">
        <v>94</v>
      </c>
      <c r="K31">
        <v>30</v>
      </c>
    </row>
    <row r="32" spans="2:11" x14ac:dyDescent="0.3">
      <c r="B32" s="4" t="s">
        <v>53</v>
      </c>
      <c r="C32">
        <v>5</v>
      </c>
      <c r="F32" t="s">
        <v>68</v>
      </c>
      <c r="G32">
        <v>10</v>
      </c>
      <c r="I32" t="s">
        <v>95</v>
      </c>
      <c r="K32">
        <v>31</v>
      </c>
    </row>
    <row r="33" spans="2:11" x14ac:dyDescent="0.3">
      <c r="B33" t="s">
        <v>54</v>
      </c>
      <c r="C33">
        <v>10</v>
      </c>
      <c r="F33" t="s">
        <v>69</v>
      </c>
      <c r="G33">
        <v>5</v>
      </c>
      <c r="K33">
        <v>32</v>
      </c>
    </row>
    <row r="34" spans="2:11" x14ac:dyDescent="0.3">
      <c r="B34" t="s">
        <v>55</v>
      </c>
      <c r="C34">
        <v>5</v>
      </c>
      <c r="F34" t="s">
        <v>70</v>
      </c>
      <c r="G34">
        <v>2</v>
      </c>
      <c r="K34">
        <v>33</v>
      </c>
    </row>
    <row r="35" spans="2:11" x14ac:dyDescent="0.3">
      <c r="B35" t="s">
        <v>56</v>
      </c>
      <c r="C35">
        <v>3</v>
      </c>
      <c r="K35">
        <v>34</v>
      </c>
    </row>
    <row r="36" spans="2:11" x14ac:dyDescent="0.3">
      <c r="K36">
        <v>35</v>
      </c>
    </row>
    <row r="37" spans="2:11" x14ac:dyDescent="0.3">
      <c r="B37" t="s">
        <v>96</v>
      </c>
      <c r="F37" t="s">
        <v>111</v>
      </c>
      <c r="K37">
        <v>36</v>
      </c>
    </row>
    <row r="38" spans="2:11" x14ac:dyDescent="0.3">
      <c r="B38" t="s">
        <v>97</v>
      </c>
      <c r="F38" t="s">
        <v>112</v>
      </c>
      <c r="K38">
        <v>37</v>
      </c>
    </row>
    <row r="39" spans="2:11" x14ac:dyDescent="0.3">
      <c r="F39" t="s">
        <v>113</v>
      </c>
      <c r="K39">
        <v>38</v>
      </c>
    </row>
    <row r="40" spans="2:11" x14ac:dyDescent="0.3">
      <c r="K40">
        <v>39</v>
      </c>
    </row>
    <row r="41" spans="2:11" x14ac:dyDescent="0.3">
      <c r="E41" s="3" t="s">
        <v>127</v>
      </c>
      <c r="K41">
        <v>40</v>
      </c>
    </row>
    <row r="42" spans="2:11" x14ac:dyDescent="0.3">
      <c r="E42" s="3" t="s">
        <v>128</v>
      </c>
      <c r="K42">
        <v>41</v>
      </c>
    </row>
    <row r="43" spans="2:11" x14ac:dyDescent="0.3">
      <c r="E43" s="3" t="s">
        <v>126</v>
      </c>
      <c r="K43">
        <v>42</v>
      </c>
    </row>
    <row r="44" spans="2:11" x14ac:dyDescent="0.3">
      <c r="E44" s="3" t="s">
        <v>129</v>
      </c>
      <c r="K44">
        <v>43</v>
      </c>
    </row>
    <row r="45" spans="2:11" x14ac:dyDescent="0.3">
      <c r="E45" s="3" t="s">
        <v>130</v>
      </c>
      <c r="K45">
        <v>44</v>
      </c>
    </row>
    <row r="46" spans="2:11" x14ac:dyDescent="0.3">
      <c r="E46" s="3" t="s">
        <v>125</v>
      </c>
      <c r="K46">
        <v>45</v>
      </c>
    </row>
    <row r="47" spans="2:11" x14ac:dyDescent="0.3">
      <c r="E47" s="3" t="s">
        <v>124</v>
      </c>
      <c r="K47">
        <v>46</v>
      </c>
    </row>
    <row r="48" spans="2:11" x14ac:dyDescent="0.3">
      <c r="E48" s="3" t="s">
        <v>131</v>
      </c>
      <c r="K48">
        <v>47</v>
      </c>
    </row>
    <row r="49" spans="5:11" x14ac:dyDescent="0.3">
      <c r="E49" s="3" t="s">
        <v>132</v>
      </c>
      <c r="K49">
        <v>48</v>
      </c>
    </row>
    <row r="50" spans="5:11" x14ac:dyDescent="0.3">
      <c r="K50">
        <v>49</v>
      </c>
    </row>
    <row r="51" spans="5:11" x14ac:dyDescent="0.3">
      <c r="K51">
        <v>50</v>
      </c>
    </row>
    <row r="52" spans="5:11" x14ac:dyDescent="0.3">
      <c r="K52">
        <v>51</v>
      </c>
    </row>
    <row r="53" spans="5:11" x14ac:dyDescent="0.3">
      <c r="K53">
        <v>52</v>
      </c>
    </row>
    <row r="54" spans="5:11" x14ac:dyDescent="0.3">
      <c r="K54">
        <v>53</v>
      </c>
    </row>
    <row r="55" spans="5:11" x14ac:dyDescent="0.3">
      <c r="K55">
        <v>54</v>
      </c>
    </row>
    <row r="56" spans="5:11" x14ac:dyDescent="0.3">
      <c r="K56">
        <v>55</v>
      </c>
    </row>
    <row r="57" spans="5:11" x14ac:dyDescent="0.3">
      <c r="K57">
        <v>56</v>
      </c>
    </row>
    <row r="58" spans="5:11" x14ac:dyDescent="0.3">
      <c r="K58">
        <v>57</v>
      </c>
    </row>
    <row r="59" spans="5:11" x14ac:dyDescent="0.3">
      <c r="K59">
        <v>58</v>
      </c>
    </row>
    <row r="60" spans="5:11" x14ac:dyDescent="0.3">
      <c r="K60">
        <v>59</v>
      </c>
    </row>
    <row r="61" spans="5:11" x14ac:dyDescent="0.3">
      <c r="K61">
        <v>60</v>
      </c>
    </row>
    <row r="62" spans="5:11" x14ac:dyDescent="0.3">
      <c r="K62">
        <v>61</v>
      </c>
    </row>
    <row r="63" spans="5:11" x14ac:dyDescent="0.3">
      <c r="K63">
        <v>62</v>
      </c>
    </row>
    <row r="64" spans="5:11" x14ac:dyDescent="0.3">
      <c r="K64">
        <v>63</v>
      </c>
    </row>
    <row r="65" spans="11:11" x14ac:dyDescent="0.3">
      <c r="K65">
        <v>64</v>
      </c>
    </row>
    <row r="66" spans="11:11" x14ac:dyDescent="0.3">
      <c r="K66">
        <v>65</v>
      </c>
    </row>
    <row r="67" spans="11:11" x14ac:dyDescent="0.3">
      <c r="K67">
        <v>66</v>
      </c>
    </row>
    <row r="68" spans="11:11" x14ac:dyDescent="0.3">
      <c r="K68">
        <v>67</v>
      </c>
    </row>
    <row r="69" spans="11:11" x14ac:dyDescent="0.3">
      <c r="K69">
        <v>68</v>
      </c>
    </row>
    <row r="70" spans="11:11" x14ac:dyDescent="0.3">
      <c r="K70">
        <v>69</v>
      </c>
    </row>
    <row r="71" spans="11:11" x14ac:dyDescent="0.3">
      <c r="K71">
        <v>70</v>
      </c>
    </row>
    <row r="72" spans="11:11" x14ac:dyDescent="0.3">
      <c r="K72">
        <v>71</v>
      </c>
    </row>
    <row r="73" spans="11:11" x14ac:dyDescent="0.3">
      <c r="K73">
        <v>72</v>
      </c>
    </row>
    <row r="74" spans="11:11" x14ac:dyDescent="0.3">
      <c r="K74">
        <v>73</v>
      </c>
    </row>
    <row r="75" spans="11:11" x14ac:dyDescent="0.3">
      <c r="K75">
        <v>74</v>
      </c>
    </row>
    <row r="76" spans="11:11" x14ac:dyDescent="0.3">
      <c r="K76">
        <v>75</v>
      </c>
    </row>
    <row r="77" spans="11:11" x14ac:dyDescent="0.3">
      <c r="K77">
        <v>76</v>
      </c>
    </row>
    <row r="78" spans="11:11" x14ac:dyDescent="0.3">
      <c r="K78">
        <v>77</v>
      </c>
    </row>
    <row r="79" spans="11:11" x14ac:dyDescent="0.3">
      <c r="K79">
        <v>78</v>
      </c>
    </row>
    <row r="80" spans="11:11" x14ac:dyDescent="0.3">
      <c r="K80">
        <v>79</v>
      </c>
    </row>
    <row r="81" spans="11:11" x14ac:dyDescent="0.3">
      <c r="K81">
        <v>80</v>
      </c>
    </row>
    <row r="82" spans="11:11" x14ac:dyDescent="0.3">
      <c r="K82">
        <v>81</v>
      </c>
    </row>
    <row r="83" spans="11:11" x14ac:dyDescent="0.3">
      <c r="K83">
        <v>82</v>
      </c>
    </row>
    <row r="84" spans="11:11" x14ac:dyDescent="0.3">
      <c r="K84">
        <v>83</v>
      </c>
    </row>
    <row r="85" spans="11:11" x14ac:dyDescent="0.3">
      <c r="K85">
        <v>84</v>
      </c>
    </row>
    <row r="86" spans="11:11" x14ac:dyDescent="0.3">
      <c r="K86">
        <v>85</v>
      </c>
    </row>
    <row r="87" spans="11:11" x14ac:dyDescent="0.3">
      <c r="K87">
        <v>86</v>
      </c>
    </row>
    <row r="88" spans="11:11" x14ac:dyDescent="0.3">
      <c r="K88">
        <v>87</v>
      </c>
    </row>
    <row r="89" spans="11:11" x14ac:dyDescent="0.3">
      <c r="K89">
        <v>88</v>
      </c>
    </row>
    <row r="90" spans="11:11" x14ac:dyDescent="0.3">
      <c r="K90">
        <v>89</v>
      </c>
    </row>
    <row r="91" spans="11:11" x14ac:dyDescent="0.3">
      <c r="K91">
        <v>90</v>
      </c>
    </row>
    <row r="92" spans="11:11" x14ac:dyDescent="0.3">
      <c r="K92">
        <v>91</v>
      </c>
    </row>
    <row r="93" spans="11:11" x14ac:dyDescent="0.3">
      <c r="K93">
        <v>92</v>
      </c>
    </row>
    <row r="94" spans="11:11" x14ac:dyDescent="0.3">
      <c r="K94">
        <v>93</v>
      </c>
    </row>
    <row r="95" spans="11:11" x14ac:dyDescent="0.3">
      <c r="K95">
        <v>94</v>
      </c>
    </row>
    <row r="96" spans="11:11" x14ac:dyDescent="0.3">
      <c r="K96">
        <v>95</v>
      </c>
    </row>
    <row r="97" spans="11:11" x14ac:dyDescent="0.3">
      <c r="K97">
        <v>96</v>
      </c>
    </row>
    <row r="98" spans="11:11" x14ac:dyDescent="0.3">
      <c r="K98">
        <v>97</v>
      </c>
    </row>
    <row r="99" spans="11:11" x14ac:dyDescent="0.3">
      <c r="K99">
        <v>98</v>
      </c>
    </row>
    <row r="100" spans="11:11" x14ac:dyDescent="0.3">
      <c r="K100">
        <v>99</v>
      </c>
    </row>
    <row r="101" spans="11:11" x14ac:dyDescent="0.3">
      <c r="K101">
        <v>100</v>
      </c>
    </row>
    <row r="102" spans="11:11" x14ac:dyDescent="0.3">
      <c r="K102">
        <v>101</v>
      </c>
    </row>
    <row r="103" spans="11:11" x14ac:dyDescent="0.3">
      <c r="K103">
        <v>102</v>
      </c>
    </row>
    <row r="104" spans="11:11" x14ac:dyDescent="0.3">
      <c r="K104">
        <v>103</v>
      </c>
    </row>
    <row r="105" spans="11:11" x14ac:dyDescent="0.3">
      <c r="K105">
        <v>104</v>
      </c>
    </row>
    <row r="106" spans="11:11" x14ac:dyDescent="0.3">
      <c r="K106">
        <v>105</v>
      </c>
    </row>
    <row r="107" spans="11:11" x14ac:dyDescent="0.3">
      <c r="K107">
        <v>106</v>
      </c>
    </row>
    <row r="108" spans="11:11" x14ac:dyDescent="0.3">
      <c r="K108">
        <v>107</v>
      </c>
    </row>
    <row r="109" spans="11:11" x14ac:dyDescent="0.3">
      <c r="K109">
        <v>108</v>
      </c>
    </row>
    <row r="110" spans="11:11" x14ac:dyDescent="0.3">
      <c r="K110">
        <v>109</v>
      </c>
    </row>
    <row r="111" spans="11:11" x14ac:dyDescent="0.3">
      <c r="K111">
        <v>110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8520-CDF7-4F8E-BAD7-1FBB784B087F}">
  <dimension ref="A1:M15"/>
  <sheetViews>
    <sheetView workbookViewId="0">
      <selection activeCell="N23" sqref="N23"/>
    </sheetView>
  </sheetViews>
  <sheetFormatPr defaultRowHeight="14.4" x14ac:dyDescent="0.3"/>
  <cols>
    <col min="1" max="1" width="17.77734375" style="5" customWidth="1"/>
    <col min="2" max="2" width="17.109375" style="5" customWidth="1"/>
    <col min="3" max="3" width="19.5546875" style="5" customWidth="1"/>
    <col min="4" max="4" width="17.33203125" style="5" customWidth="1"/>
    <col min="5" max="5" width="19.88671875" style="5" customWidth="1"/>
    <col min="6" max="6" width="17" style="5" customWidth="1"/>
    <col min="7" max="7" width="23" style="5" customWidth="1"/>
    <col min="8" max="10" width="8.88671875" style="5"/>
    <col min="11" max="11" width="19.77734375" style="5" customWidth="1"/>
    <col min="12" max="12" width="11" style="5" customWidth="1"/>
    <col min="13" max="13" width="12.6640625" style="5" customWidth="1"/>
    <col min="14" max="16384" width="8.88671875" style="5"/>
  </cols>
  <sheetData>
    <row r="1" spans="1:13" ht="42" thickBot="1" x14ac:dyDescent="0.35">
      <c r="A1" s="17" t="s">
        <v>100</v>
      </c>
      <c r="B1" s="17" t="s">
        <v>101</v>
      </c>
      <c r="C1" s="17" t="s">
        <v>102</v>
      </c>
      <c r="D1" s="17" t="s">
        <v>103</v>
      </c>
      <c r="E1" s="17" t="s">
        <v>104</v>
      </c>
      <c r="F1" s="17" t="s">
        <v>105</v>
      </c>
      <c r="G1" s="17" t="s">
        <v>106</v>
      </c>
      <c r="L1" s="18" t="s">
        <v>0</v>
      </c>
      <c r="M1" s="5" t="s">
        <v>134</v>
      </c>
    </row>
    <row r="2" spans="1:13" ht="29.4" thickBot="1" x14ac:dyDescent="0.35">
      <c r="A2" s="17" t="s">
        <v>0</v>
      </c>
      <c r="B2" s="19">
        <v>0</v>
      </c>
      <c r="C2" s="19" t="s">
        <v>107</v>
      </c>
      <c r="D2" s="20">
        <f>VLOOKUP(Değerlendirme!$E$1,Asgari!$K$2:$L$10,2,FALSE)</f>
        <v>10</v>
      </c>
      <c r="E2" s="19"/>
      <c r="F2" s="20">
        <f>VLOOKUP(Değerlendirme!$E$1,Asgari!$K$2:$L$10,2,FALSE)*2</f>
        <v>20</v>
      </c>
      <c r="G2" s="19"/>
      <c r="K2" s="18" t="s">
        <v>127</v>
      </c>
      <c r="L2" s="5">
        <v>40</v>
      </c>
      <c r="M2" s="5">
        <v>0</v>
      </c>
    </row>
    <row r="3" spans="1:13" ht="43.8" thickBot="1" x14ac:dyDescent="0.35">
      <c r="A3" s="17" t="s">
        <v>21</v>
      </c>
      <c r="B3" s="19">
        <v>0</v>
      </c>
      <c r="C3" s="19" t="s">
        <v>107</v>
      </c>
      <c r="D3" s="19">
        <v>0</v>
      </c>
      <c r="E3" s="19"/>
      <c r="F3" s="19">
        <v>0</v>
      </c>
      <c r="G3" s="19"/>
      <c r="K3" s="18" t="s">
        <v>128</v>
      </c>
      <c r="L3" s="5">
        <v>40</v>
      </c>
      <c r="M3" s="5">
        <v>0</v>
      </c>
    </row>
    <row r="4" spans="1:13" ht="72.599999999999994" thickBot="1" x14ac:dyDescent="0.35">
      <c r="A4" s="17" t="s">
        <v>35</v>
      </c>
      <c r="B4" s="19">
        <v>2</v>
      </c>
      <c r="C4" s="19">
        <v>20</v>
      </c>
      <c r="D4" s="19">
        <v>0</v>
      </c>
      <c r="E4" s="19">
        <v>20</v>
      </c>
      <c r="F4" s="19">
        <v>0</v>
      </c>
      <c r="G4" s="19">
        <v>20</v>
      </c>
      <c r="K4" s="18" t="s">
        <v>126</v>
      </c>
      <c r="L4" s="5">
        <v>20</v>
      </c>
      <c r="M4" s="5">
        <v>0</v>
      </c>
    </row>
    <row r="5" spans="1:13" ht="29.4" thickBot="1" x14ac:dyDescent="0.35">
      <c r="A5" s="17" t="s">
        <v>37</v>
      </c>
      <c r="B5" s="19">
        <v>0</v>
      </c>
      <c r="C5" s="20">
        <f>IF(Değerlendirme!$E$1="Filoloji Temel Alanı",30,20)</f>
        <v>20</v>
      </c>
      <c r="D5" s="19">
        <v>0</v>
      </c>
      <c r="E5" s="20">
        <f>IF(Değerlendirme!$E$1="Filoloji Temel Alanı",30,20)</f>
        <v>20</v>
      </c>
      <c r="F5" s="19">
        <v>0</v>
      </c>
      <c r="G5" s="20">
        <f>IF(Değerlendirme!$E$1="Filoloji Temel Alanı",30,20)</f>
        <v>20</v>
      </c>
      <c r="K5" s="18" t="s">
        <v>129</v>
      </c>
      <c r="L5" s="5">
        <v>40</v>
      </c>
      <c r="M5" s="5">
        <v>0</v>
      </c>
    </row>
    <row r="6" spans="1:13" ht="29.4" thickBot="1" x14ac:dyDescent="0.35">
      <c r="A6" s="17" t="s">
        <v>38</v>
      </c>
      <c r="B6" s="19">
        <v>0</v>
      </c>
      <c r="C6" s="19">
        <v>20</v>
      </c>
      <c r="D6" s="19">
        <v>10</v>
      </c>
      <c r="E6" s="19">
        <v>20</v>
      </c>
      <c r="F6" s="19">
        <v>20</v>
      </c>
      <c r="G6" s="19">
        <v>40</v>
      </c>
      <c r="K6" s="18" t="s">
        <v>130</v>
      </c>
      <c r="L6" s="5">
        <v>30</v>
      </c>
      <c r="M6" s="5">
        <v>0</v>
      </c>
    </row>
    <row r="7" spans="1:13" ht="29.4" thickBot="1" x14ac:dyDescent="0.35">
      <c r="A7" s="17" t="s">
        <v>45</v>
      </c>
      <c r="B7" s="19">
        <v>0</v>
      </c>
      <c r="C7" s="19">
        <v>10</v>
      </c>
      <c r="D7" s="19">
        <v>0</v>
      </c>
      <c r="E7" s="19">
        <v>10</v>
      </c>
      <c r="F7" s="19">
        <v>0</v>
      </c>
      <c r="G7" s="19">
        <v>10</v>
      </c>
      <c r="K7" s="18" t="s">
        <v>125</v>
      </c>
      <c r="L7" s="5">
        <v>20</v>
      </c>
      <c r="M7" s="5">
        <v>0</v>
      </c>
    </row>
    <row r="8" spans="1:13" ht="42" thickBot="1" x14ac:dyDescent="0.35">
      <c r="A8" s="17" t="s">
        <v>57</v>
      </c>
      <c r="B8" s="19">
        <v>0</v>
      </c>
      <c r="C8" s="19" t="s">
        <v>107</v>
      </c>
      <c r="D8" s="20">
        <f>VLOOKUP(Değerlendirme!$E$1,Asgari!$K$2:$M$10,3,FALSE)+10</f>
        <v>10</v>
      </c>
      <c r="E8" s="19"/>
      <c r="F8" s="20">
        <f>VLOOKUP(Değerlendirme!$E$1,Asgari!$K$2:$M$10,3,FALSE)+20</f>
        <v>20</v>
      </c>
      <c r="G8" s="19"/>
      <c r="K8" s="18" t="s">
        <v>124</v>
      </c>
      <c r="L8" s="5">
        <v>10</v>
      </c>
      <c r="M8" s="5">
        <v>0</v>
      </c>
    </row>
    <row r="9" spans="1:13" ht="28.2" thickBot="1" x14ac:dyDescent="0.35">
      <c r="A9" s="17" t="s">
        <v>58</v>
      </c>
      <c r="B9" s="19">
        <v>0</v>
      </c>
      <c r="C9" s="19">
        <v>20</v>
      </c>
      <c r="D9" s="19">
        <v>0</v>
      </c>
      <c r="E9" s="19">
        <v>10</v>
      </c>
      <c r="F9" s="19">
        <v>0</v>
      </c>
      <c r="G9" s="19">
        <v>10</v>
      </c>
      <c r="K9" s="18" t="s">
        <v>131</v>
      </c>
      <c r="L9" s="5">
        <v>0</v>
      </c>
      <c r="M9" s="5">
        <v>0</v>
      </c>
    </row>
    <row r="10" spans="1:13" ht="29.4" thickBot="1" x14ac:dyDescent="0.35">
      <c r="A10" s="17" t="s">
        <v>61</v>
      </c>
      <c r="B10" s="19">
        <v>0</v>
      </c>
      <c r="C10" s="19">
        <v>6</v>
      </c>
      <c r="D10" s="19">
        <v>2</v>
      </c>
      <c r="E10" s="19">
        <v>6</v>
      </c>
      <c r="F10" s="19">
        <v>4</v>
      </c>
      <c r="G10" s="19">
        <v>12</v>
      </c>
      <c r="K10" s="18" t="s">
        <v>132</v>
      </c>
      <c r="L10" s="5">
        <v>0</v>
      </c>
      <c r="M10" s="5">
        <v>0</v>
      </c>
    </row>
    <row r="11" spans="1:13" ht="28.2" thickBot="1" x14ac:dyDescent="0.35">
      <c r="A11" s="17" t="s">
        <v>71</v>
      </c>
      <c r="B11" s="19">
        <v>0</v>
      </c>
      <c r="C11" s="19" t="s">
        <v>107</v>
      </c>
      <c r="D11" s="19">
        <v>0</v>
      </c>
      <c r="E11" s="19"/>
      <c r="F11" s="19">
        <v>0</v>
      </c>
      <c r="G11" s="19"/>
    </row>
    <row r="12" spans="1:13" ht="15" thickBot="1" x14ac:dyDescent="0.35">
      <c r="A12" s="17" t="s">
        <v>72</v>
      </c>
      <c r="B12" s="19">
        <v>0</v>
      </c>
      <c r="C12" s="19">
        <v>25</v>
      </c>
      <c r="D12" s="19">
        <v>0</v>
      </c>
      <c r="E12" s="19">
        <v>25</v>
      </c>
      <c r="F12" s="19">
        <v>0</v>
      </c>
      <c r="G12" s="19">
        <v>50</v>
      </c>
    </row>
    <row r="13" spans="1:13" ht="15" thickBot="1" x14ac:dyDescent="0.35">
      <c r="A13" s="17" t="s">
        <v>82</v>
      </c>
      <c r="B13" s="19">
        <v>0</v>
      </c>
      <c r="C13" s="19">
        <v>4</v>
      </c>
      <c r="D13" s="19">
        <v>0</v>
      </c>
      <c r="E13" s="19">
        <v>4</v>
      </c>
      <c r="F13" s="19">
        <v>0</v>
      </c>
      <c r="G13" s="19">
        <v>4</v>
      </c>
    </row>
    <row r="14" spans="1:13" ht="15" thickBot="1" x14ac:dyDescent="0.35">
      <c r="A14" s="17" t="s">
        <v>89</v>
      </c>
      <c r="B14" s="19">
        <v>0</v>
      </c>
      <c r="C14" s="20">
        <f>IF(Değerlendirme!$E$1="Sosyal, Beşeri ve İdari Bilimler Temel Alanı",20,10)</f>
        <v>20</v>
      </c>
      <c r="D14" s="19">
        <v>0</v>
      </c>
      <c r="E14" s="20">
        <f>IF(Değerlendirme!$E$1="Sosyal, Beşeri ve İdari Bilimler Temel Alanı",20,10)</f>
        <v>20</v>
      </c>
      <c r="F14" s="19">
        <v>0</v>
      </c>
      <c r="G14" s="20">
        <f>IF(Değerlendirme!$E$1="Sosyal, Beşeri ve İdari Bilimler Temel Alanı",20,10)</f>
        <v>20</v>
      </c>
    </row>
    <row r="15" spans="1:13" ht="28.2" thickBot="1" x14ac:dyDescent="0.35">
      <c r="A15" s="17" t="s">
        <v>108</v>
      </c>
      <c r="B15" s="20" t="str">
        <f>IF(Değerlendirme!$E$10="Mimarlık, Planlama ve Tasarım Temel Alanı ",0,"")</f>
        <v/>
      </c>
      <c r="C15" s="20" t="str">
        <f>IF(Değerlendirme!$E$10="Mimarlık, Planlama ve Tasarım Temel Alanı ",0,"")</f>
        <v/>
      </c>
      <c r="D15" s="20">
        <f>IF(Değerlendirme!$E$1="Mimarlık, Planlama ve Tasarım Temel Alanı",15,0)</f>
        <v>0</v>
      </c>
      <c r="E15" s="20" t="str">
        <f>IF(Değerlendirme!$E$10="Mimarlık, Planlama ve Tasarım Temel Alanı ",0,"")</f>
        <v/>
      </c>
      <c r="F15" s="20" t="str">
        <f>IF(Değerlendirme!$E$1="Mimarlık, Planlama ve Tasarım Temel Alanı",15,"")</f>
        <v/>
      </c>
      <c r="G15" s="20" t="str">
        <f>IF(Değerlendirme!$E$10="Mimarlık, Planlama ve Tasarım Temel Alanı ",0,"")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Açıklamalar</vt:lpstr>
      <vt:lpstr>Değerlendirme</vt:lpstr>
      <vt:lpstr>Yayın Listesi</vt:lpstr>
      <vt:lpstr>Sayfa2</vt:lpstr>
      <vt:lpstr>Asgari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RW</dc:creator>
  <cp:lastModifiedBy>Emre ÇAKMAK, ISU</cp:lastModifiedBy>
  <dcterms:created xsi:type="dcterms:W3CDTF">2026-01-20T08:09:26Z</dcterms:created>
  <dcterms:modified xsi:type="dcterms:W3CDTF">2026-06-10T05:55:19Z</dcterms:modified>
</cp:coreProperties>
</file>